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Contrattazione Integrativa" sheetId="7" r:id="rId7"/>
    <sheet name="Visualizzazione Limite 2016" sheetId="8" r:id="rId8"/>
    <sheet name="SI_1" sheetId="9" r:id="rId9"/>
    <sheet name="SI_1A" sheetId="10" r:id="rId10"/>
    <sheet name="SICI" sheetId="11" r:id="rId11"/>
    <sheet name="t1" sheetId="12" r:id="rId12"/>
    <sheet name="t2" sheetId="13" r:id="rId13"/>
    <sheet name="t2a" sheetId="14" r:id="rId14"/>
    <sheet name="t3" sheetId="15" r:id="rId15"/>
    <sheet name="t4" sheetId="16" r:id="rId16"/>
    <sheet name="t5" sheetId="17" r:id="rId17"/>
    <sheet name="t6" sheetId="18" r:id="rId18"/>
    <sheet name="t7" sheetId="19" r:id="rId19"/>
    <sheet name="t8" sheetId="20" r:id="rId20"/>
    <sheet name="t9" sheetId="21" r:id="rId21"/>
    <sheet name="t11" sheetId="22" r:id="rId22"/>
    <sheet name="t12" sheetId="23" r:id="rId23"/>
    <sheet name="t13" sheetId="24" r:id="rId24"/>
    <sheet name="t14" sheetId="25" r:id="rId25"/>
    <sheet name="t15" sheetId="26" r:id="rId26"/>
    <sheet name="SchedaRiconciliazione" sheetId="27" r:id="rId27"/>
    <sheet name="SI_1ACONV" sheetId="28" r:id="rId28"/>
  </sheets>
  <definedNames/>
  <calcPr fullCalcOnLoad="1"/>
</workbook>
</file>

<file path=xl/sharedStrings.xml><?xml version="1.0" encoding="utf-8"?>
<sst xmlns="http://schemas.openxmlformats.org/spreadsheetml/2006/main" count="1795" uniqueCount="748">
  <si>
    <t>Stampa  Intero Modello  in data : 25/8/2022</t>
  </si>
  <si>
    <t xml:space="preserve">Tipo Rilevazione : </t>
  </si>
  <si>
    <t>CONSUNTIVAZIONE SPESE</t>
  </si>
  <si>
    <t xml:space="preserve">Anno : </t>
  </si>
  <si>
    <t>2021</t>
  </si>
  <si>
    <t xml:space="preserve">Tipo Istituzione : </t>
  </si>
  <si>
    <t>COMUNI</t>
  </si>
  <si>
    <t xml:space="preserve">Istituzione : </t>
  </si>
  <si>
    <t>3246 - GALATONE</t>
  </si>
  <si>
    <t xml:space="preserve">Contratto : </t>
  </si>
  <si>
    <t>REGIONI E AUT.LOC. (CCNL NAZ.)</t>
  </si>
  <si>
    <t/>
  </si>
  <si>
    <t>T1</t>
  </si>
  <si>
    <t>T1a</t>
  </si>
  <si>
    <t>T1b</t>
  </si>
  <si>
    <t>T1c</t>
  </si>
  <si>
    <t>T1cbis</t>
  </si>
  <si>
    <t>T1d</t>
  </si>
  <si>
    <t>T1e</t>
  </si>
  <si>
    <t>T1f</t>
  </si>
  <si>
    <t>T1g</t>
  </si>
  <si>
    <t>T1sd</t>
  </si>
  <si>
    <t>T2</t>
  </si>
  <si>
    <t>T2a</t>
  </si>
  <si>
    <t>T3</t>
  </si>
  <si>
    <t>T4</t>
  </si>
  <si>
    <t>T5</t>
  </si>
  <si>
    <t>T6</t>
  </si>
  <si>
    <t>T7</t>
  </si>
  <si>
    <t>T8</t>
  </si>
  <si>
    <t>T9</t>
  </si>
  <si>
    <t>T10</t>
  </si>
  <si>
    <t>T11</t>
  </si>
  <si>
    <t>T12</t>
  </si>
  <si>
    <t>T13</t>
  </si>
  <si>
    <t>T14</t>
  </si>
  <si>
    <t>T15</t>
  </si>
  <si>
    <t>S1</t>
  </si>
  <si>
    <t>S1A</t>
  </si>
  <si>
    <t>SICI</t>
  </si>
  <si>
    <t>Tab.Ric.</t>
  </si>
  <si>
    <t>Tenute all'invio</t>
  </si>
  <si>
    <t>X</t>
  </si>
  <si>
    <t>Dichiarate</t>
  </si>
  <si>
    <t>Inviate</t>
  </si>
  <si>
    <t>Il Modello inviato risulta certificato in data : 25/08/2022</t>
  </si>
  <si>
    <t>Il Modello inviato ? stato certificato la prima volta in data : 28/07/2022</t>
  </si>
  <si>
    <t>Riepilogo Anomalie</t>
  </si>
  <si>
    <t>NSIS</t>
  </si>
  <si>
    <t>SQ1</t>
  </si>
  <si>
    <t>SQ2</t>
  </si>
  <si>
    <t>SQ3</t>
  </si>
  <si>
    <t>SQ4</t>
  </si>
  <si>
    <t>SQ5</t>
  </si>
  <si>
    <t>SQ6</t>
  </si>
  <si>
    <t>SQ7</t>
  </si>
  <si>
    <t>SQ8</t>
  </si>
  <si>
    <t>SQ9</t>
  </si>
  <si>
    <t>SQ10</t>
  </si>
  <si>
    <t>Stato</t>
  </si>
  <si>
    <t>-</t>
  </si>
  <si>
    <t>NO</t>
  </si>
  <si>
    <t>IN1</t>
  </si>
  <si>
    <t>IN2</t>
  </si>
  <si>
    <t>IN3</t>
  </si>
  <si>
    <t>IN4</t>
  </si>
  <si>
    <t>IN5</t>
  </si>
  <si>
    <t>IN6</t>
  </si>
  <si>
    <t>IN7</t>
  </si>
  <si>
    <t>IN8</t>
  </si>
  <si>
    <t>IN9</t>
  </si>
  <si>
    <t>IN10</t>
  </si>
  <si>
    <t>IN11</t>
  </si>
  <si>
    <t>IN12</t>
  </si>
  <si>
    <t>IN13</t>
  </si>
  <si>
    <t>IN14</t>
  </si>
  <si>
    <t>IN15</t>
  </si>
  <si>
    <t>IN16</t>
  </si>
  <si>
    <t>IN17</t>
  </si>
  <si>
    <t>GP</t>
  </si>
  <si>
    <t>Qualora presenti, il dettaglio delle anomalie e delle giustificazioni addotte dall'amministrazione alle incongruenze ? riportato nel "PDF delle anomalie" che dovr? essere presentato all'Organo di controllo contestualmente al presente modello del Conto annuale</t>
  </si>
  <si>
    <t xml:space="preserve">
"Giustificazione presente" se lo stato ha valore GP;
</t>
  </si>
  <si>
    <t xml:space="preserve">"Accettata con riserva" se lo stato ha valore GR;
</t>
  </si>
  <si>
    <t xml:space="preserve">"Accettata" se lo stato ha valore GA;
</t>
  </si>
  <si>
    <t xml:space="preserve">"Non applicabile per il contratto corrente" se lo stato ha valore "-";
</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</si>
  <si>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</si>
  <si>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</si>
  <si>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</si>
  <si>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</si>
  <si>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24/08/2022 01:55:10</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</si>
  <si>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</si>
  <si>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</si>
  <si>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</si>
  <si>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</si>
  <si>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</si>
  <si>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2019</t>
  </si>
  <si>
    <t>2020</t>
  </si>
  <si>
    <t>SEGRETARI COMUNALI E PROVINCIALI</t>
  </si>
  <si>
    <t>ALTE SPECIALIZZAZIONI IN D.O.</t>
  </si>
  <si>
    <t>CATEGORIA D</t>
  </si>
  <si>
    <t>CATEGORIA C</t>
  </si>
  <si>
    <t>CATEGORIA B</t>
  </si>
  <si>
    <t>CATEGORIA A</t>
  </si>
  <si>
    <t>Totale</t>
  </si>
  <si>
    <t>Tabella 14</t>
  </si>
  <si>
    <t>Totale costo annuo del lavoro(Tab. 12+13+14)</t>
  </si>
  <si>
    <t>Personale a tempo indeterminato (Tab.1) - Spese medie pro-capite annue in euro dell'ultimo triennio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</si>
  <si>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</si>
  <si>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</si>
  <si>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</si>
  <si>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</si>
  <si>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</si>
  <si>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</si>
  <si>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0,54</t>
  </si>
  <si>
    <t>n.c.</t>
  </si>
  <si>
    <t>0,89</t>
  </si>
  <si>
    <t>7,3</t>
  </si>
  <si>
    <t>18,48</t>
  </si>
  <si>
    <t>17,25</t>
  </si>
  <si>
    <t>10,33</t>
  </si>
  <si>
    <t>26,42</t>
  </si>
  <si>
    <t>18,93</t>
  </si>
  <si>
    <t>18,04</t>
  </si>
  <si>
    <t>19,83</t>
  </si>
  <si>
    <t>15,5</t>
  </si>
  <si>
    <t>12,25</t>
  </si>
  <si>
    <t>2,92</t>
  </si>
  <si>
    <t>2</t>
  </si>
  <si>
    <t>68,54</t>
  </si>
  <si>
    <t>54,57</t>
  </si>
  <si>
    <t>50,47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</si>
  <si>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</si>
  <si>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</si>
  <si>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</si>
  <si>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</si>
  <si>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</si>
  <si>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</si>
  <si>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</si>
  <si>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</si>
  <si>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</si>
  <si>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</si>
  <si>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</si>
  <si>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</si>
  <si>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</si>
  <si>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</si>
  <si>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Flessibile (Tab.2A) - Dati riepilogativi dell'ultimo triennio</t>
  </si>
  <si>
    <t>Personale a tempo determinato n. dipendenti T2A</t>
  </si>
  <si>
    <t>Personale con contratti di collaborazione coordinata e continuativa</t>
  </si>
  <si>
    <t>CC - CATEGORIA C</t>
  </si>
  <si>
    <t>TOTALE</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</si>
  <si>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</si>
  <si>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</si>
  <si>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</si>
  <si>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</si>
  <si>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</si>
  <si>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</si>
  <si>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</si>
  <si>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</si>
  <si>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</si>
  <si>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</si>
  <si>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</si>
  <si>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</si>
  <si>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</si>
  <si>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</si>
  <si>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</si>
  <si>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</si>
  <si>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</si>
  <si>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</si>
  <si>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</si>
  <si>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</si>
  <si>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</si>
  <si>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</si>
  <si>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</si>
  <si>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Contrattazione Integrativa - Dati riepilogativi dell'ultimo triennio</t>
  </si>
  <si>
    <t>Macrocategoria</t>
  </si>
  <si>
    <t>Fondo</t>
  </si>
  <si>
    <t>Risorse per il finanziamento del fondo (voci di entrata)</t>
  </si>
  <si>
    <t>Utilizzo del fondo (voci di uscita)</t>
  </si>
  <si>
    <t>PERSONALE NON DIRIGENTE</t>
  </si>
  <si>
    <t>Fondo risorse decentrate</t>
  </si>
  <si>
    <t>168.231</t>
  </si>
  <si>
    <t>152.460</t>
  </si>
  <si>
    <t>214.571</t>
  </si>
  <si>
    <t>166.859</t>
  </si>
  <si>
    <t>93.149</t>
  </si>
  <si>
    <t>95.772</t>
  </si>
  <si>
    <t>Posizioni organizzative (bilancio)</t>
  </si>
  <si>
    <t>84.758</t>
  </si>
  <si>
    <t>61.602</t>
  </si>
  <si>
    <t>61.827</t>
  </si>
  <si>
    <t>61.407</t>
  </si>
  <si>
    <t>Straordinario (bilancio)</t>
  </si>
  <si>
    <t>34.291</t>
  </si>
  <si>
    <t>19.934</t>
  </si>
  <si>
    <t>15.734</t>
  </si>
  <si>
    <t>DIRIGENTI</t>
  </si>
  <si>
    <t>Risorse per la retribuzione di posizione e di risultato</t>
  </si>
  <si>
    <t>0</t>
  </si>
  <si>
    <t>SEGRETARI</t>
  </si>
  <si>
    <t>Segretario comunale e provinciale (bilancio)</t>
  </si>
  <si>
    <t>22.764</t>
  </si>
  <si>
    <t>Visualizzazione Limite 2016</t>
  </si>
  <si>
    <t>Il sistema controlla che il totale delle risorse della T15, detratte le voci non soggette alla verifica al limite 2016 indicate nella voce LEG398, sia inferiore al limite 2016 indicato nella voce LEG428, con tolleranza di 1000 €.</t>
  </si>
  <si>
    <t>Voce</t>
  </si>
  <si>
    <t>Totale Amministrazione</t>
  </si>
  <si>
    <t>Totale risorse tabella 15</t>
  </si>
  <si>
    <t>22764</t>
  </si>
  <si>
    <t>333620</t>
  </si>
  <si>
    <t>356384</t>
  </si>
  <si>
    <t>Totale voci non rilevanti ai fini della verifica del limite 2016 (#)</t>
  </si>
  <si>
    <t>73207</t>
  </si>
  <si>
    <t>Totale risorse soggette alla verifica del limite (a-b)</t>
  </si>
  <si>
    <t>260413</t>
  </si>
  <si>
    <t>283177</t>
  </si>
  <si>
    <t>Limite 2016 di cui all'articolo 23, comma 2 del DLgs 75/2017 (##)</t>
  </si>
  <si>
    <t>263421</t>
  </si>
  <si>
    <t>286185</t>
  </si>
  <si>
    <t>Coerenza con tolleranza di 1000 €</t>
  </si>
  <si>
    <t>OK</t>
  </si>
  <si>
    <t>(#) Voce LEG398 della scheda SICI della corrispondente macro-categoria</t>
  </si>
  <si>
    <t>(##) Voce LEG428 della scheda SICI della corrispondente macro-categoria</t>
  </si>
  <si>
    <t>Scheda Informativa 1</t>
  </si>
  <si>
    <t>Informazioni Istituzione</t>
  </si>
  <si>
    <t xml:space="preserve">Partita IVA : </t>
  </si>
  <si>
    <t>02377220757</t>
  </si>
  <si>
    <t xml:space="preserve">Codice Fiscale : </t>
  </si>
  <si>
    <t>82001290756</t>
  </si>
  <si>
    <t xml:space="preserve">Telefono : </t>
  </si>
  <si>
    <t>0833 864930 / 864931</t>
  </si>
  <si>
    <t xml:space="preserve">Email : </t>
  </si>
  <si>
    <t>affarigenerali.comune.galatone@pec.rupar.puglia.it</t>
  </si>
  <si>
    <t xml:space="preserve">Via : </t>
  </si>
  <si>
    <t>PIAZZA COSTADURA</t>
  </si>
  <si>
    <t xml:space="preserve">Numero Civico : </t>
  </si>
  <si>
    <t>1</t>
  </si>
  <si>
    <t xml:space="preserve">C.A.P. : </t>
  </si>
  <si>
    <t>73044</t>
  </si>
  <si>
    <t xml:space="preserve">Citt? : </t>
  </si>
  <si>
    <t>GALATONE</t>
  </si>
  <si>
    <t xml:space="preserve">Provincia : </t>
  </si>
  <si>
    <t>LE</t>
  </si>
  <si>
    <t xml:space="preserve">Codice Catastale : </t>
  </si>
  <si>
    <t>D863</t>
  </si>
  <si>
    <t xml:space="preserve">Popolazione residente : </t>
  </si>
  <si>
    <t>15021</t>
  </si>
  <si>
    <t xml:space="preserve">Superficie(Kmq) : </t>
  </si>
  <si>
    <t>47.08</t>
  </si>
  <si>
    <t xml:space="preserve">Indirizzo pagina web dell'ente : </t>
  </si>
  <si>
    <t>www.comune.galatone.le.it</t>
  </si>
  <si>
    <t>Responsabile del Procedimento Amministrativo di cui alla legge 7/8/90, N.241 Capo II</t>
  </si>
  <si>
    <t>Cognome</t>
  </si>
  <si>
    <t>Nome</t>
  </si>
  <si>
    <t>Telefono</t>
  </si>
  <si>
    <t>EMail</t>
  </si>
  <si>
    <t>NOCCO</t>
  </si>
  <si>
    <t>SERENA</t>
  </si>
  <si>
    <t>0833864931</t>
  </si>
  <si>
    <t>PERSONALE@COMUNE.GALATONE.LE.IT</t>
  </si>
  <si>
    <t>Referente da contattare</t>
  </si>
  <si>
    <t>Riepilogo Domande Presenti Nella Circolare</t>
  </si>
  <si>
    <t>I modelli debbono essere sottoscritti dai revisori dei conti</t>
  </si>
  <si>
    <t xml:space="preserve">Domande presenti in circolare : </t>
  </si>
  <si>
    <t>INDICARE IL NUMERO DI UNITÀ DI PERSONALE UTILIZZATO A QUALSIASI TITOLO (COMANDO O ALTRO) NELLE ATTIVITÀ ESTERNALIZZATE CON ESCLUSIONE DELLE UNITÀ EFFETTIVAMENTE CESSATE A SEGUITO DI ESTERNALIZZAZIONI.</t>
  </si>
  <si>
    <t>INDICARE IL NUMERO DEI CONTRATTI DI COLLABORAZIONE COORDINATA E CONTINUATIVA.</t>
  </si>
  <si>
    <t>INDICARE IL NUMERO DEGLI INCARICHI LIBERO PROFESSIONALE, DI STUDIO, RICERCA E CONSULENZA.</t>
  </si>
  <si>
    <t>INDICARE IL NUMERO DI CONTRATTI PER PRESTAZIONI PROFESSIONALI CONSISTENTI NELLA RESA DI SERVIZI O ADEMPIMENTI OBBLIGATORI PER LEGGE.</t>
  </si>
  <si>
    <t>Numero di unit?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</si>
  <si>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</si>
  <si>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556</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</si>
  <si>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</si>
  <si>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</si>
  <si>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</si>
  <si>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5</t>
  </si>
  <si>
    <t>INDICARE IL NUMERO DELLE UNITÀ RILEVATE IN TABELLA 1 TRA I "PRESENTI AL 31.12" CHE RISULTAVANO TITOLARI DI PERMESSI AI SENSI DELL'ART. 42, C.5 D.LGS.151/2001 E S.M.</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</si>
  <si>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</si>
  <si>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</si>
  <si>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UNITÀ DI PERS. EST. ALL'ISTITUZIONE, IN POSIZIONE DI COMANDO, DISTACCO, FUORI RUOLO, ESPERTI, CONSULENTI O CO.CO.CO ASSEGNATE AGLI UFFICI DI DIRETTA COLLABORAZIONE CON GLI ORGANI DI INDIRIZZO POLITICO</t>
  </si>
  <si>
    <t>SPESA COMPLESSIVAMENTE SOSTENUTA PER IL PERSONALE CON QUALIFICA DIRIGENZIALE ASSEGNATO AGLI UFFICI DI DIRETTA COLLABORAZIONE CON GLI ORGANI DI INDIRIZZO POLITICO</t>
  </si>
  <si>
    <t>SPESA COMPLESSIVAMENTE SOSTENUTA PER IL PERSONALE NON DIRIGENTE ASSEGNATO AGLI UFFICI DI DIRETTA COLLABORAZIONE CON GLI ORGANI DI INDIRIZZO POLITICO</t>
  </si>
  <si>
    <t>SPESA PER IL PERSONALE ESTERNO ALL'ISTITUZ.,IN POSIZ. DI COMANDO/DISTACCO/FUORI RUOLO/ESPERTI/CONSULENTI/CO.CO.CO. ASSEGNATI AGLI UFFICI DI DIRETTA COLLABORAZIONE CON GLI ORGANI DI INDIRIZZO POLITICO</t>
  </si>
  <si>
    <t>IMPORTO DEL LIMITE DI CUI ALL'ART .1, COMMA 557-QUATER O ART. 1, COMMA 562 DELLA LEGGE N. 296/2006 O DI ANALOGHE DISPOSIZIONI DELLE REGIONI E PROVINCE AUTONOME</t>
  </si>
  <si>
    <t>2708045</t>
  </si>
  <si>
    <t xml:space="preserve">Note e chiarimenti alla rilevazione : </t>
  </si>
  <si>
    <t>Componenti Collegio dei Revisori (o Organo Equivalente)</t>
  </si>
  <si>
    <t>EMail (sostituisce l'ENTE RAPPRESENTATO delle rilevazioni precedenti)</t>
  </si>
  <si>
    <t>MIGALI</t>
  </si>
  <si>
    <t>ADRIANO</t>
  </si>
  <si>
    <t>dott.buccino@arubapec.it</t>
  </si>
  <si>
    <t>SCHIAVONE</t>
  </si>
  <si>
    <t>GIANCARLO RAFFAELE</t>
  </si>
  <si>
    <t>studiogiancarloschiavone@initpec.it</t>
  </si>
  <si>
    <t>MONACO</t>
  </si>
  <si>
    <t>ENRICO</t>
  </si>
  <si>
    <t>dottenricomonaco@pec.it</t>
  </si>
  <si>
    <t>Scheda Informativa 1A</t>
  </si>
  <si>
    <t>L'Ente fa parte di una "Unione di Comuni", ai sensi dell'art. 32 del d.lgs 267/2000 o di analoghe disposizioni delle Regioni e Province Autonome?</t>
  </si>
  <si>
    <t>Nel caso in cui siano stati esternalizzati dei servizi, l'Ente ha adempiuto a quanto previsto dall'articolo 6-bis del d.lgs. 165/2001 come modificato dall'art. 4 c. 2 del d.lgs. 75/2017?</t>
  </si>
  <si>
    <t>E' stato adottato il piano triennale dei fabbisogni di personale previsto dall'art.6, co 2, dlgs 165/2001 modificato dall'art.4 dlgs 75/2017 o analoghe disposizioni delle Regioni e Province Autonome?</t>
  </si>
  <si>
    <t>SI</t>
  </si>
  <si>
    <t>E' stato adottato il piano annuale delle assunzioni previsto o di analoghe disposizioni delle Regioni e Province Autonome?</t>
  </si>
  <si>
    <t xml:space="preserve">Al 31.12 le funzioni di Direttore Generale erano svolte da:  </t>
  </si>
  <si>
    <t xml:space="preserve"> </t>
  </si>
  <si>
    <t xml:space="preserve"> - Soggetto appositamente incaricato; </t>
  </si>
  <si>
    <t xml:space="preserve"> - Segretario comunale (art. 108 comma 4 d.lgs. 267/2000)</t>
  </si>
  <si>
    <t>L'ente ha attive al 31/12 convenzioni con altri enti ai sensi dell'art. 30 del T.U.E.L. , o di analoghe disposizioni delle Regioni e Province Autonome?</t>
  </si>
  <si>
    <t>E' stato istituito un ufficio / servizio disciplinare?</t>
  </si>
  <si>
    <t xml:space="preserve">Numero di unità di personale assunte come stagionali a progetto </t>
  </si>
  <si>
    <t>Numero di persone in ingresso o uscita con mobilità fra pubblico e privato ex art. 23 bis comma 7 d.lgs.165/2001 o di analoghe disposizioni delle Regioni e Province Autonome</t>
  </si>
  <si>
    <t xml:space="preserve">L'Ente ha provveduto a reinternalizzare funzioni o servizi? </t>
  </si>
  <si>
    <t>In caso di risposta affermativa si passa alla sottodomanda:</t>
  </si>
  <si>
    <t>Ha riassorbito il personale già dipendente di amministrazioni pubbliche secondo quanto previsto dall'art. 19 c. 8 del dlgs. n. 175/2016 e dell¿art. 1 c. 872 della L. 205/2017?</t>
  </si>
  <si>
    <t>L'Ente ha proceduto alla revisione annuale delle partecipazioni societarie TUSP n. 175/2016?</t>
  </si>
  <si>
    <t>Numero di dirigenti della polizia locale</t>
  </si>
  <si>
    <t>Numero appartenenti alla polizia locale di categoria D</t>
  </si>
  <si>
    <t>3</t>
  </si>
  <si>
    <t>Numero appartenenti alla polizia locale di categoria C</t>
  </si>
  <si>
    <t>10</t>
  </si>
  <si>
    <t>L'Ente gestisce funzioni fondamentali in forma associata ai sensi dell¿art.14, comma 28, L.122/2010 e s.m. oggetto della sentenza additiva della Corte Costituzionale n. 33/2019?</t>
  </si>
  <si>
    <t>Quante funzioni con convenzioni?</t>
  </si>
  <si>
    <t>Quante funzioni con Unione di Comuni?</t>
  </si>
  <si>
    <t xml:space="preserve">L'ente fa parte di una segreteria convenzionata attiva al 31.12? (In caso di risposta affermativa si passa alle sottodomande 32 e 33) </t>
  </si>
  <si>
    <t xml:space="preserve">% di convenzione stabilita </t>
  </si>
  <si>
    <t>50</t>
  </si>
  <si>
    <t>L'ente è titolare (Capofila) della segreteria convenzionata al 31.12? (In caso di risposta negativa alla domanda 33 si passa alla domanda 34)</t>
  </si>
  <si>
    <t>Ente capofila della segreteria convenzionata al 31.12</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</si>
  <si>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</si>
  <si>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</si>
  <si>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</si>
  <si>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L'ente ha rispettato l'equilibrio Pluriennale di bilancio?</t>
  </si>
  <si>
    <t>E' stato rispettato l'art. 1 c. 557 e il comma 557-quater, l.f. per l'anno 2007 e o analoga disposizione delle Regioni e Province Autonome?</t>
  </si>
  <si>
    <t>Con l'entrata in vigore dell'art. 33 del d.l. 34/2019 in materia di assunzioni (e del d.m. attuativo 17.3.2020),sono aumentate le capacità assunzionali dei Comuni rispetto alla previgente normativa?</t>
  </si>
  <si>
    <t>Quanti LSU/LPU sono stati stabilizzati in soprannumero in deroga alla dotazione organica e al piano del fabbisogno di personale, ai sensi dell¿art. 1 c. 495 della L. 160/2019?</t>
  </si>
  <si>
    <t>L'Amministrazione ha individuato un responsabile della formazione del personale dipendente?</t>
  </si>
  <si>
    <t>No</t>
  </si>
  <si>
    <t>E' stato predisposto un piano di formazione?</t>
  </si>
  <si>
    <t>67) N. dipendenti che nell'anno di rilevazione hanno partecipato a corsi di formazione</t>
  </si>
  <si>
    <t>AREA TEMATICA</t>
  </si>
  <si>
    <t>Finanza,contabilita' e tributi</t>
  </si>
  <si>
    <t>Trasparenza e anticorruzione</t>
  </si>
  <si>
    <t>Sicurezza</t>
  </si>
  <si>
    <t>Innovazione digitale</t>
  </si>
  <si>
    <t>Patrimonio ,investimenti, finanziamenti</t>
  </si>
  <si>
    <t>Appalti e contratti</t>
  </si>
  <si>
    <t>Personale</t>
  </si>
  <si>
    <t>Politiche sociali ed educative</t>
  </si>
  <si>
    <t>Attività economiche produttive</t>
  </si>
  <si>
    <t>Soft skills (comunicazione, project management, informatica, lingue straniere,...)</t>
  </si>
  <si>
    <t>79) I corsi di formazione ai quali hanno partecipato dipendenti nell'anno di rilevazione sono stati erogati da :</t>
  </si>
  <si>
    <t>Docenti interni all'Amministrazione</t>
  </si>
  <si>
    <t>Soggetti privati</t>
  </si>
  <si>
    <t>Università</t>
  </si>
  <si>
    <t>SNA</t>
  </si>
  <si>
    <t>FormezPA</t>
  </si>
  <si>
    <t>IFEL-Fondazione ANCI</t>
  </si>
  <si>
    <t xml:space="preserve">Altri soggetti pubblici(regione,provincia,città metropolitana,ASL,...)  </t>
  </si>
  <si>
    <t>Ordini professionali</t>
  </si>
  <si>
    <t>Altro</t>
  </si>
  <si>
    <t>4</t>
  </si>
  <si>
    <t>90) Gli interventi formativi sono stati prevalentemente determinati sulla base di :</t>
  </si>
  <si>
    <t>Indicazioni formulate dai responsabili di settore</t>
  </si>
  <si>
    <t>Un'analisi dei bisogni dell'organizzazione</t>
  </si>
  <si>
    <t>Un'analisi formalizzata delle competenze del personale</t>
  </si>
  <si>
    <t>Richieste dei dipendenti di volta in volta valutata</t>
  </si>
  <si>
    <t xml:space="preserve">Macrocategoria : </t>
  </si>
  <si>
    <t>RISPETTO DI SPECIFICI LIMITI DI LEGGE</t>
  </si>
  <si>
    <t>Importo del limite 2016 riferito alla presente macrocategoria (euro)</t>
  </si>
  <si>
    <t>Ris. accessorie soggette all'art. 23, comma 2 DLgs n. 75/2017 destinate al Segretario nel 2016, riferite alla intera annualità (in caso di segreteria convenzionata 2016 indicare le risorse destinate al Segretario da tutti gli enti della convenzione, euro)</t>
  </si>
  <si>
    <t>Art. 107, comma 1 Ccnl 16-18 - incremento retribuzione di posizione (valutata su base annua ed in assenza di segreteria convenzionata, euro)</t>
  </si>
  <si>
    <t>Art. 107, comma 2 Ccnl 16-18 - Incremento annuo galleggiamento Segretario ex art. 41, comma 5 del Ccnl 16/5/2001 (valutato su base annua ed in assenza di segreteria convenzionata, euro)</t>
  </si>
  <si>
    <t>Quota di retribuzione accessoria individuata nel vigente protocollo/accordo di segreteria convenzionata (valore %, indicare 100% in caso di segreterio titolare di sede unica)</t>
  </si>
  <si>
    <t>Art. 107, comma 1 Ccnl 16-18 - incremento retribuzione di posizione (valutata su base annua corretta per la quota di convenzione, euro)</t>
  </si>
  <si>
    <t>Art. 107, comma 2 Ccnl 16-18 - Incremento annuo galleggiamento determinato da art. 41, comma 5 del Ccnl 16/5/2001 (valutato su base annua corretta per la quota di convenzione, euro)</t>
  </si>
  <si>
    <t>Totale risorse della tabella 15 (e, ove previste, anche della sezione LEG della scheda SICI) della presente macro-categoria non rilevanti ai fini della verifica del limite art. 23 c. 2 Dlgs 75/2017 (euro)</t>
  </si>
  <si>
    <t>INFORMAZIONI / CHIARIMENTI</t>
  </si>
  <si>
    <t>Informazioni/chiarimenti da parte dell'Organo di controllo (max 1.500 caratteri)</t>
  </si>
  <si>
    <t>Informazioni/chiarimenti da parte dell'Amministrazione (max 1.500 caratteri)</t>
  </si>
  <si>
    <t>FONDO RELATIVO ALL'ANNO DI RILEVAZIONE / TEMPISTICA DELLA C.I.</t>
  </si>
  <si>
    <t>In caso di certificazione disgiunta: data di certificazione della sola costituzione del fondo/i specificamente riferita all'anno di rilevazione (art. 40-bis, c.1 del Dlgs 165/2001)</t>
  </si>
  <si>
    <t>In caso di certificazione disgiunta: data di certificazione del solo contratto integrativo economico specificamente riferito al fondo/i dell'anno di rilevazione, sulla base di certificazione costituzione fondo effettuata in precedenza (art. 40-bis, c.1 del Dlgs 165/2001)</t>
  </si>
  <si>
    <t>In caso di certificazione congiunta: data di certificazione tanto della costituzione del fondo che del contratto integrativo economico specificamente riferito al fondo/i dell'anno di rilevazione (art. 40-bis, c.1 del Dlgs 165/2001)</t>
  </si>
  <si>
    <t>Annualità di ritardo nella certificazione del fondo/i contrattazione integrativa alla compilazione/rettifica della presente scheda (0=almeno costituzione fondo/i anno rilevazione certif.; 1=almeno costituzione fondo/i anno precedente certif. ecc.)</t>
  </si>
  <si>
    <t>Di cui, sempre con riferimento alla presente macrocategoria, variazione del limite 2016 in aumento ex art. 33, commi 1-2, del DL n. 34/2019 (cfr. Circolare, euro)</t>
  </si>
  <si>
    <t>(eventuale) Importo del co-finanziamento al recupero riferito alla annualità corrente del recupero di risorse in eccesso ai sensi dell'art. 4, c. 2 del DL 16/2014 (euro)</t>
  </si>
  <si>
    <t>ORGANIZZAZIONE E INCARICHI</t>
  </si>
  <si>
    <t>Numero complessivo di funzioni dirigenziali previste nell'ordinamento</t>
  </si>
  <si>
    <t>Numero di posizioni dirigenziali preposte alle strutture organizzative complesse ai sensi dell'art. 27, c. 5 del Ccnl 23.12.1999 e s.m.i. effettivamente coperte alla data del 31.12 dell'anno di rilevazione</t>
  </si>
  <si>
    <t>Valore medio su base annua della retribuzione di posizione previsto per le strutture organizzative complesse di cui all'art. 27, c. 5 del Ccnl 23.12.1999 e s.m.i. (euro)</t>
  </si>
  <si>
    <t>Numero di posizioni dirigenziali effettivamente coperte alla data del 31.12 dell'anno di rilevazione per la fascia più elevata</t>
  </si>
  <si>
    <t>Numero di posizioni dirigenziali effettivamente coperte alla data del 31.12 dell'anno di rilevazione per la fascia meno elevata</t>
  </si>
  <si>
    <t>Numero di posizioni dirigenziali effettivamente coperte alla data del 31.12 dell'anno di rilevazione per le restanti fasce</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</si>
  <si>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</si>
  <si>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</si>
  <si>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</si>
  <si>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di posizioni dirigenziali effettivamente coperte alla data del 31.12 dell'anno di rilevazione con incarico ad interim</t>
  </si>
  <si>
    <t>Valore medio su base annua della retribuzione per gli incarichi dirigenziali ad interim (risultato in euro)</t>
  </si>
  <si>
    <t>PERFORMANCE / RISULTATO</t>
  </si>
  <si>
    <t>Importo totale della retribuzione di risultato erogata a valere sul fondo dell'anno di rilevazione (euro)</t>
  </si>
  <si>
    <t>% di risorse aggiuntive ex art. 57, c. 2 lettera e) del Ccnl 17.12.2020 in proporzione alle risorse stabili del fondo dell'anno di rilevazione</t>
  </si>
  <si>
    <t>Importo totale della retribuzione di risultato non erogata a seguito della valutazione non piena con riferimento al fondo dell'anno di rilevazione (euro)</t>
  </si>
  <si>
    <t>Le retribuzioni di risultato sono correlate alla valutazione della prestazione dei dirigenti (S/N)?</t>
  </si>
  <si>
    <t>Sono utilizzati indicatori di risultato attinenti all'Ufficio o all'Ente nel suo complesso per la valutazione della retribuzione di risultato (S/N)?</t>
  </si>
  <si>
    <t>Sono utilizzati giudizi del nucleo di valutazione o di altro analogo organismo per la valutazione della retribuzione di risultato (S/N)?</t>
  </si>
  <si>
    <t>Sono utilizzati ai fini della valutazione dei dirigenti meccanismi di confronto con le performance di altri enti (benchmarking) (S/N)?</t>
  </si>
  <si>
    <t>RILEVAZIONE CEPEL</t>
  </si>
  <si>
    <t>Sono stati costituiti i nuclei di valutazione per il personale dirigente (S/N)?</t>
  </si>
  <si>
    <t>Sono costituiti in forma singola o associata?</t>
  </si>
  <si>
    <t>Viene effettuata la valutazione delle prestazioni e dei risultati dei dirigenti (art. 14 del Ccnl 23.12.1999) (S/N)?</t>
  </si>
  <si>
    <t>La valutazione delle prestazioni e dei risultati è effettuata in forma singola o associata?</t>
  </si>
  <si>
    <t>22-12-2021</t>
  </si>
  <si>
    <t>Importo del limite di cui all'art. 9, comma 28 del decreto legge n. 78/2010 riferito all'anno corrente (euro)</t>
  </si>
  <si>
    <t>Importo del limite di cui all'art. 9, comma 28 del decreto legge n. 78/2010 utilizzato ai fini delle assunzioni effettuate nell'anno corrente ai sensi dell'art. 20, comma 3 del Dlgs 75/2017 (stipendio, accessorio e O.R. a carico dell'amministrazione)</t>
  </si>
  <si>
    <t>Numero totale delle posizioni di lavoro dell'area delle posizioni organizzative previste nell'ordinamento ai sensi degli artt.13 o 17 del Ccnl 21.5.2018</t>
  </si>
  <si>
    <t>7</t>
  </si>
  <si>
    <t>Numero di posizioni organizzative effettivamente coperte alla data del 31.12 dell'anno di rilevazione per la fascia più elevata</t>
  </si>
  <si>
    <t>Numero di posizioni organizzative effettivamente coperte alla data del 31.12 dell'anno di rilevazione per la fascia meno elevata</t>
  </si>
  <si>
    <t>Numero di posizioni organizzative effettivamente coperte alla data del 31.12 dell'anno di rilevazione per le restanti fasce</t>
  </si>
  <si>
    <t>13433</t>
  </si>
  <si>
    <t>9518</t>
  </si>
  <si>
    <t>10120</t>
  </si>
  <si>
    <t>Numero complessivo di incarichi di specifica responsabilità ai sensi dell'art. 70-quinquies, c. 1, Ccnl 21.5.2018 in essere al 31.12 dell'anno di rilevazione</t>
  </si>
  <si>
    <t>6</t>
  </si>
  <si>
    <t>PROGRESSIONI ECONOMICHE ORIZZONTALI A VALERE SUL FONDO DELL'ANNO DI RILEVAZIONE</t>
  </si>
  <si>
    <t>E' stata verificata la sussistenza del requisito di cui all'art. 16, c. 6 del Ccnl 21.5.2018 ai fini delle PEO (S/N) ?</t>
  </si>
  <si>
    <t>Numero dei dipendenti che hanno concorso alle procedure per le PEO a valere sul fondo dell'anno di rilevazione</t>
  </si>
  <si>
    <t>Numero totale delle PEO effettuate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</si>
  <si>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</si>
  <si>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Le PEO riferite all'anno di rilevazione hanno rispettato le indicazioni di cui all'art. 16, comma 7 del Ccnl 21.5.2018 di non retrodatazione oltre il 1 gennaio dell'anno di perfezionamento del contratto integrativo (S/N)?</t>
  </si>
  <si>
    <t>Importo delle risorse destinate alle PEO contrattate e certificate a valere sul fondo dell'anno di rilevazione (euro)</t>
  </si>
  <si>
    <t>L'ente ha rispettato l'indicazione di cui all'art. 68 c. 3 del Ccnl 21.5.2018 di destinare almeno il 30% delle risorse variabili del fondo dell'anno di rilevazione a performance Individuale (S/N)?</t>
  </si>
  <si>
    <t>Importo totale della performance individuale erogata a valere sul fondo dell'anno di rilevazione (euro)</t>
  </si>
  <si>
    <t>Importo totale della performance organizzativa erogata a valere sul fondo dell'anno di rilevazione (euro)</t>
  </si>
  <si>
    <t>Importo totale della performance (individuale e organizzativa) non erogata a seguito della valutazione non piena con riferimento al fondo dell'anno di rilevazione (euro)</t>
  </si>
  <si>
    <t>Importo totale della retribuzione di risultato riferita ad incarichi dell'area delle posizioni organizzative, erogato a valere sull'anno di rilevazione (euro)</t>
  </si>
  <si>
    <t>Importo totale della retribuzione di risultato relativo ad incarichi dell'area delle posizioni organizzative, non erogato a seguito della valutazione non piena con riferimento all'anno di rilevazione (euro)</t>
  </si>
  <si>
    <t>% delle risorse aggiuntive di cui all'art. 67, c. 5, lettera b) del Ccnl 21.5.2018 (variabile) in proporzione alle risorse stabili del fondo dell'anno di rilevazione</t>
  </si>
  <si>
    <t>0,00 %</t>
  </si>
  <si>
    <t>Viene effettuata la valutazione delle prestazioni e dei risultati dei dipendenti (art. 6 del Ccnl 31.3.1999) (S/N) ?</t>
  </si>
  <si>
    <t>SINGOLA</t>
  </si>
  <si>
    <t>Quale è il valore massimo in percentuale dell'indennità di risultato rispetto all'indennità di posizione (art.10, c. 3 del Ccnl 31.3.1999)?</t>
  </si>
  <si>
    <t>25,00 %</t>
  </si>
  <si>
    <t>T1 Personale a Tempo Indeterminato</t>
  </si>
  <si>
    <t>Qualifica</t>
  </si>
  <si>
    <t>Tempo Pieno</t>
  </si>
  <si>
    <t>Part Time Inf. 50%</t>
  </si>
  <si>
    <t>Part Time Sup. 50%</t>
  </si>
  <si>
    <t>Totale Dipendenti al 31/12</t>
  </si>
  <si>
    <t>TOTALE GENERALE</t>
  </si>
  <si>
    <t>U</t>
  </si>
  <si>
    <t>D</t>
  </si>
  <si>
    <t>SEGRETARIO A</t>
  </si>
  <si>
    <t>RESPONSABILE DEI SERVIZI O DEGLI UFFICI IN D.O</t>
  </si>
  <si>
    <t>POSIZIONE ECONOMICA D3</t>
  </si>
  <si>
    <t>POSIZIONE ECONOMICA D2</t>
  </si>
  <si>
    <t>POSIZIONE ECONOMICA D1</t>
  </si>
  <si>
    <t>POSIZIONE ECONOMICA C5</t>
  </si>
  <si>
    <t>POSIZIONE ECONOMICA C4</t>
  </si>
  <si>
    <t>POSIZIONE ECONOMICA C3</t>
  </si>
  <si>
    <t>POSIZIONE ECONOMICA C2</t>
  </si>
  <si>
    <t>POSIZIONE ECONOMICA C1</t>
  </si>
  <si>
    <t>POSIZ. ECON. B7 - PROFILO ACCESSO B3</t>
  </si>
  <si>
    <t>POSIZ.ECON. B5 PROFILI ACCESSO B3</t>
  </si>
  <si>
    <t>POSIZ.ECON. B5 PROFILI ACCESSO B1</t>
  </si>
  <si>
    <t>POSIZ.ECON. B4 PROFILI ACCESSO B1</t>
  </si>
  <si>
    <t>POSIZIONE ECONOMICA DI ACCESSO B3</t>
  </si>
  <si>
    <t>POSIZIONE ECONOMICA DI ACCESSO B1</t>
  </si>
  <si>
    <t>POSIZIONE ECONOMICA A1</t>
  </si>
  <si>
    <t>T2 Personale con Contratto o Modalit? di Lavoro Flessibile</t>
  </si>
  <si>
    <t>Categoria</t>
  </si>
  <si>
    <t>A Tempo Determinato</t>
  </si>
  <si>
    <t>Formazione Lavoro</t>
  </si>
  <si>
    <t>Contratti di somministrazione (ex Interinale)</t>
  </si>
  <si>
    <t>Telelavoro/Smart working  - Personale indicato in T1</t>
  </si>
  <si>
    <t>Personale soggetto a Turnazione - Personale indicato in T1</t>
  </si>
  <si>
    <t>Personale soggetto a Reperibilit? - Personale indicato in T1</t>
  </si>
  <si>
    <t>T2A Personale con Rapporto di Lavoro Flessibile</t>
  </si>
  <si>
    <t>Anzianit? di servizio maturata al 31/12, anche in modo non continuativo, nell'attuale o in altre amministrazioni</t>
  </si>
  <si>
    <t>Fino a 1 anno</t>
  </si>
  <si>
    <t>Da 1 a 2 anni</t>
  </si>
  <si>
    <t>Da 2 a 3 anni</t>
  </si>
  <si>
    <t>Oltre i 3 anni</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</si>
  <si>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</si>
  <si>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</si>
  <si>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</si>
  <si>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</si>
  <si>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</si>
  <si>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</si>
  <si>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personale in aspettativa</t>
  </si>
  <si>
    <t>Personale Esterno - comandati/distaccati</t>
  </si>
  <si>
    <t>Personale Esterno - fuori ruolo</t>
  </si>
  <si>
    <t>Personale Esterno - convenzioni</t>
  </si>
  <si>
    <t>T4 Passaggi di Ruolo/Posizione Economica/Profilo</t>
  </si>
  <si>
    <t>Qualifica di partenza</t>
  </si>
  <si>
    <t>Qualifica di arrivo</t>
  </si>
  <si>
    <t>Numero di passagi</t>
  </si>
  <si>
    <t>ALTE SPECIALIZZ. IN D.O.</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</si>
  <si>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</si>
  <si>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</si>
  <si>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</si>
  <si>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</si>
  <si>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</si>
  <si>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</si>
  <si>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</si>
  <si>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</si>
  <si>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 disposti dall'ente</t>
  </si>
  <si>
    <t>Vincitori altro concorso pubblico</t>
  </si>
  <si>
    <t>Altre cause</t>
  </si>
  <si>
    <t>POSIZ.ECON. B6 PROFILI ACCESSO B3</t>
  </si>
  <si>
    <t>POSIZIONE ECONOMICA B3</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</si>
  <si>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</si>
  <si>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</si>
  <si>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</si>
  <si>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</si>
  <si>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</si>
  <si>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</si>
  <si>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</si>
  <si>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</si>
  <si>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art.20 d.lgs. 75/2017</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</si>
  <si>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</si>
  <si>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</si>
  <si>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</si>
  <si>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</si>
  <si>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</si>
  <si>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</si>
  <si>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</si>
  <si>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</si>
  <si>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</si>
  <si>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</si>
  <si>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</si>
  <si>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</si>
  <si>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</si>
  <si>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</si>
  <si>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</si>
  <si>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</si>
  <si>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</si>
  <si>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</si>
  <si>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</si>
  <si>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</si>
  <si>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</si>
  <si>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</si>
  <si>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</si>
  <si>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</si>
  <si>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</si>
  <si>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</si>
  <si>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</si>
  <si>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</si>
  <si>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</si>
  <si>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</si>
  <si>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</si>
  <si>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</si>
  <si>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</si>
  <si>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</si>
  <si>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</si>
  <si>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</si>
  <si>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</si>
  <si>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</si>
  <si>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</si>
  <si>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</si>
  <si>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Congedi parentali covid-19</t>
  </si>
  <si>
    <t>Sciopero</t>
  </si>
  <si>
    <t>Altre assenze non retribuite</t>
  </si>
  <si>
    <t>Formazione</t>
  </si>
  <si>
    <t>T12 Oneri per Competenze Stipendiali</t>
  </si>
  <si>
    <t>Mensilita'</t>
  </si>
  <si>
    <t>Stipendio</t>
  </si>
  <si>
    <t>I.i.s.</t>
  </si>
  <si>
    <t>R.i.a.</t>
  </si>
  <si>
    <t>R.i.a./ progr. economica di anzianita'</t>
  </si>
  <si>
    <t>Progressione per classi e scatti/fasce retributive</t>
  </si>
  <si>
    <t>Tredicesima mensilita'</t>
  </si>
  <si>
    <t>Arretrati per anni precedenti</t>
  </si>
  <si>
    <t>Recuperi per ritardi assenze ecc.</t>
  </si>
  <si>
    <t>N? Mesi</t>
  </si>
  <si>
    <t>Importo</t>
  </si>
  <si>
    <t>T13 Oneri per Indennita' e Compensi Accessori</t>
  </si>
  <si>
    <t>Qualifiche per le Voci di Spesa di Tipo I</t>
  </si>
  <si>
    <t>IND. DI VACANZA CONTRATTUALE</t>
  </si>
  <si>
    <t>IND. DI VIGILANZA</t>
  </si>
  <si>
    <t>PERSONALE SCOLASTICO</t>
  </si>
  <si>
    <t>RETRIBUZIONE DI POSIZIONE</t>
  </si>
  <si>
    <t>RETRIBUZIONE DI RISULTATO</t>
  </si>
  <si>
    <t>INDENNITA DI COMPARTO</t>
  </si>
  <si>
    <t>RETRIBUZIONE AGGIUNTIVA PER SEDI CONVENZIONATE</t>
  </si>
  <si>
    <t>ASSEGNO AD PERSONAM</t>
  </si>
  <si>
    <t>INDENNITÀ ART. 42, COMMA 5-TER, D.LGS. 151/2001</t>
  </si>
  <si>
    <t>Qualifiche per le Voci di Spesa di Tipo S e T</t>
  </si>
  <si>
    <t>INDENNITA' DI STAFF/COLLABORAZIONE</t>
  </si>
  <si>
    <t>COMPENSI ONERI RISCHI E DISAGI</t>
  </si>
  <si>
    <t>COMPENSO AGGIUNTIVO AL SEGR. COMUNALE QUALE DIR. GENERALE</t>
  </si>
  <si>
    <t>INDENNITA' PER SPECIFICHE RESPONSABILITA'</t>
  </si>
  <si>
    <t xml:space="preserve">COMPENSI PRODUTTIVITA' </t>
  </si>
  <si>
    <t>INCENTIVI PER FUNZIONI TECNICHE</t>
  </si>
  <si>
    <t>DIRITTI DI ROGITO E IND.SCAVALCO</t>
  </si>
  <si>
    <t>ONORARI AVVOCATI</t>
  </si>
  <si>
    <t>COMPETENZE PERSONALE COMANDATO/DISTACCATO PRESSO L'AMM.NE</t>
  </si>
  <si>
    <t>ELEMENTO PEREQUATIVO</t>
  </si>
  <si>
    <t>INDENNITÀ DI FUNZIONE</t>
  </si>
  <si>
    <t>ARRETRATI ANNI PRECEDENTI</t>
  </si>
  <si>
    <t>ALTRE SPESE ACCESSORIE ED INDENNITA' VARIE</t>
  </si>
  <si>
    <t>STRAORDINARIO</t>
  </si>
  <si>
    <t>TOTALE GENERALE DI TABELLA T13</t>
  </si>
  <si>
    <t>QUALIFICA</t>
  </si>
  <si>
    <t>INDENNNITÀ</t>
  </si>
  <si>
    <t>ACCESSORIE</t>
  </si>
  <si>
    <t>STRAORDINARI</t>
  </si>
  <si>
    <t>T14 Altri Oneri che Concorrono a formare il Costo del Lavoro</t>
  </si>
  <si>
    <t>Il versamento della quota Irap avviene con la percentuale di 'Irap commerciale' - No</t>
  </si>
  <si>
    <t>Voci di spesa</t>
  </si>
  <si>
    <t>ASSEGNI PER IL NUCLEO FAMILIARE</t>
  </si>
  <si>
    <t xml:space="preserve">GESTIONE MENSE </t>
  </si>
  <si>
    <t>EROGAZIONE BUONI PASTO</t>
  </si>
  <si>
    <t>FORMAZIONE DEL PERSONALE</t>
  </si>
  <si>
    <t>BENESSERE DEL PERSONALE</t>
  </si>
  <si>
    <t>EQUO INDENNIZZO AL PERSONALE</t>
  </si>
  <si>
    <t>SOMME CORRISPOSTE AD AGENZIA DI SOMMINISTRAZIONE(INTERINALI)</t>
  </si>
  <si>
    <t>COPERTURE ASSICURATIVE</t>
  </si>
  <si>
    <t>CONTRATTI DI COLLABORAZIONE COORDINATA E CONTINUATIVA</t>
  </si>
  <si>
    <t>INCARICHI LIBERO PROFESSIONALI/STUDIO/RICERCA/CONSULENZA</t>
  </si>
  <si>
    <t>CONTRATTI PER RESA SERVIZI/ADEMPIMENTI OBBLIGATORI PER LEGGE</t>
  </si>
  <si>
    <t>ALTRE SPESE</t>
  </si>
  <si>
    <t>RETRIBUZIONI PERSONALE  A TEMPO DETERMINATO</t>
  </si>
  <si>
    <t>RETRIBUZIONI PERSONALE CON CONTRATTO DI FORMAZIONE E LAVORO</t>
  </si>
  <si>
    <t>INDENNITA' DI MISSIONE E TRASFERIMENTO</t>
  </si>
  <si>
    <t>CONTRIBUTI A CARICO DELL'AMM. PER FONDI PREV. COMPLEMENTARE</t>
  </si>
  <si>
    <t>CONTRIBUTI A CARICO DELL'AMM.NE SU COMP. FISSE E ACCESSORIE</t>
  </si>
  <si>
    <t>QUOTE ANNUE ACCANTONAMENTO TFR O ALTRA IND. FINE SERVIZIO</t>
  </si>
  <si>
    <t>IRAP</t>
  </si>
  <si>
    <t>ONERI PER I CONTRATTI DI SOMMINISTRAZIONE(INTERINALI)</t>
  </si>
  <si>
    <t>COMPENSI PER PERSONALE LSU/LPU</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</si>
  <si>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</si>
  <si>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</si>
  <si>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</si>
  <si>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</si>
  <si>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</si>
  <si>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Elenco istituzioni ed importi dei rimborsi effettuati</t>
  </si>
  <si>
    <t>P071 - COMUNE DI SOLETO</t>
  </si>
  <si>
    <t>Elenco istituzioni ed importi dei rimborsi ricevuti</t>
  </si>
  <si>
    <t>P090 - COMUNE DI GALLIPOLI
P090 - COMUNE DI CAMPI SALENTINA
P099 - TRASFERIMENTI MINISTERO PER PERSONALE EX ETI</t>
  </si>
  <si>
    <t>T15 Fondo per la contrattazione integrativa</t>
  </si>
  <si>
    <t>Macrocategoria : SEGRETARI</t>
  </si>
  <si>
    <t>Importo di competenza</t>
  </si>
  <si>
    <t>Entrata</t>
  </si>
  <si>
    <t>Uscita</t>
  </si>
  <si>
    <t>Risorse a carico del bilancio</t>
  </si>
  <si>
    <t>RIS TRATT ACCESS SEGRET COM.LE E PROV.LE ANNO DI RILEVAZIONE</t>
  </si>
  <si>
    <t>totale Risorse a carico del bilancio Segretario comunale e provinciale (bilancio)</t>
  </si>
  <si>
    <t>totale Segretario comunale e provinciale (bilancio)</t>
  </si>
  <si>
    <t>Destinazioni erogate per prestazioni rese nell'anno di riferimento</t>
  </si>
  <si>
    <t>totale Destinazioni erogate per prestazioni rese nell'anno di riferimento Segretario comunale e provinciale (bilancio)</t>
  </si>
  <si>
    <t>Macrocategoria : PERSONALE NON DIRIGENTE</t>
  </si>
  <si>
    <t>Risorse fisse aventi carattere di certezza e stabilità</t>
  </si>
  <si>
    <t>ART 67 C 1 CCNL 16-18 - UNICO IMPORTO CONSOLIDATO 2017</t>
  </si>
  <si>
    <t>ART 67 C 2 L A CCNL 16-18 - INCREM 83,20 EURO DAL 31.12.2018</t>
  </si>
  <si>
    <t>ART 67 C 2 L B CCNL 16-18 - RIDET. PER INCREM. STIP. CCNL</t>
  </si>
  <si>
    <t>ART 67 C 2 L C CCNL 16-18 - RIA E ASS. AD PERS. CESSATO</t>
  </si>
  <si>
    <t>totale Risorse fisse aventi carattere di certezza e stabilità Fondo risorse decentrate</t>
  </si>
  <si>
    <t>164.270</t>
  </si>
  <si>
    <t>Risorse variabili</t>
  </si>
  <si>
    <t>ART 67 C 3 L C CCNL 16-18 - ALTRE SPEC. DISP. DI LEGGE</t>
  </si>
  <si>
    <t>ART 67 C 3 L H CCNL 16-18 - INTEGRAZIONE 1,2% M.S. 1997</t>
  </si>
  <si>
    <t>ART 68 C 1 CCNL 16-18-RIS FISSE NON UTILIZZATE FONDI PREC.</t>
  </si>
  <si>
    <t>ALTRE RISORSE NON COMPRESE FRA LE PRECEDENTI</t>
  </si>
  <si>
    <t>totale Risorse variabili Fondo risorse decentrate</t>
  </si>
  <si>
    <t>65.900</t>
  </si>
  <si>
    <t>Decurtazioni</t>
  </si>
  <si>
    <t>ART 1 C 456 L 147/2013 - DECURTAZIONE PERMANENTE</t>
  </si>
  <si>
    <t>ART 23 C 2 DLGS 75/2017 - DEC. FONDO RISPETTO LIMITE 2016</t>
  </si>
  <si>
    <t>totale Decurtazioni Fondo risorse decentrate</t>
  </si>
  <si>
    <t>-15.599</t>
  </si>
  <si>
    <t>totale Fondo risorse decentrate</t>
  </si>
  <si>
    <t>ARTT 15 C 4, 67 C 1 CCNL 16-18 - RIS. DEST. P.O. 2017</t>
  </si>
  <si>
    <t>totale Risorse a carico del bilancio P.O. (bilancio)</t>
  </si>
  <si>
    <t>totale P.O. (bilancio)</t>
  </si>
  <si>
    <t>ART 14 CCNL 98-01 - RIS STRAORDINARIO ORDINARIO ANNO 2017</t>
  </si>
  <si>
    <t>totale Risorse a carico del bilancio Straordinario (bilancio)</t>
  </si>
  <si>
    <t>totale Straordinario (bilancio)</t>
  </si>
  <si>
    <t>DIFFERENZIALI PROGRESSIONI ECONOMICHE STORICHE</t>
  </si>
  <si>
    <t>INDENNITÀ DI COMPARTO - QUOTA CARICO FONDO</t>
  </si>
  <si>
    <t>INCREMENTO INDENNITÀ PERSONALE ASILI NIDO</t>
  </si>
  <si>
    <t>IND TURNO, REPERIB E LAV FEST (ART 24 C 1 CCNL 14.09.2000)</t>
  </si>
  <si>
    <t>COMPENSI SPECIFICHE RESPONSABILITÀ</t>
  </si>
  <si>
    <t>POLIZIA LOCALE - INDENNITÀ DI SERVIZIO ESTERNO</t>
  </si>
  <si>
    <t>totale Destinazioni erogate per prestazioni rese nell'anno di riferimento Fondo risorse decentrate</t>
  </si>
  <si>
    <t>totale Destinazioni erogate per prestazioni rese nell'anno di riferimento P.O. (bilancio)</t>
  </si>
  <si>
    <t>STRAORDINARIO ORDINARIO</t>
  </si>
  <si>
    <t>totale Destinazioni erogate per prestazioni rese nell'anno di riferimento Straordinario (bilancio)</t>
  </si>
  <si>
    <t>Scheda di Riconciliazione</t>
  </si>
  <si>
    <t>Voci di Spesa/Costo</t>
  </si>
  <si>
    <t>Importo Sico</t>
  </si>
  <si>
    <t>Importo Siope</t>
  </si>
  <si>
    <t>Importo Bilancio</t>
  </si>
  <si>
    <t>Nota</t>
  </si>
  <si>
    <t>Totale T12</t>
  </si>
  <si>
    <t>1162695</t>
  </si>
  <si>
    <t>1406794</t>
  </si>
  <si>
    <t>Euro 45.387,19 La differenza si riferisce all'alta specializzazione in dotazione organica</t>
  </si>
  <si>
    <t>Totale T13</t>
  </si>
  <si>
    <t>276258</t>
  </si>
  <si>
    <t>Assegno T14</t>
  </si>
  <si>
    <t>16298</t>
  </si>
  <si>
    <t>TOTALE PARZIALE</t>
  </si>
  <si>
    <t>1455251</t>
  </si>
  <si>
    <t xml:space="preserve">L010 - GESTIONE MENSE </t>
  </si>
  <si>
    <t>L011 - EROGAZIONE BUONI PASTO</t>
  </si>
  <si>
    <t>L020 - FORMAZIONE DEL PERSONALE</t>
  </si>
  <si>
    <t>5518</t>
  </si>
  <si>
    <t>L108 - CONTRATTI DI COLLABORAZIONE COORDINATA E CONTINUATIVA</t>
  </si>
  <si>
    <t>L109 - INCARICHI LIBERO PROFESSIONALI/STUDIO/RICERCA/CONSULENZA</t>
  </si>
  <si>
    <t>40692</t>
  </si>
  <si>
    <t>Si riferisce a mandati con codice siope errati.</t>
  </si>
  <si>
    <t>P015 - RETRIBUZIONI PERSONALE  A TEMPO DETERMINATO</t>
  </si>
  <si>
    <t>14081</t>
  </si>
  <si>
    <t>59469</t>
  </si>
  <si>
    <t>Euro 45.387,19 La differenza si riferisce all'alta specializzazione in dotazione organica incluso nelle tabelle T12 e T13</t>
  </si>
  <si>
    <t>P035 - CONTRIBUTI A CARICO DELL'AMM. PER FONDI PREV. COMPLEMENTARE</t>
  </si>
  <si>
    <t>P055 - CONTRIBUTI A CARICO DELL'AMM.NE SU COMP. FISSE E ACCESSORIE</t>
  </si>
  <si>
    <t>416748</t>
  </si>
  <si>
    <t>P061 - IRAP</t>
  </si>
  <si>
    <t>111908</t>
  </si>
  <si>
    <t>120497</t>
  </si>
  <si>
    <t>Euro 8.587,62 Irap Amministratori</t>
  </si>
  <si>
    <t>P062 - ONERI PER I CONTRATTI DI SOMMINISTRAZIONE(INTERINALI)</t>
  </si>
  <si>
    <t>P065 - COMPENSI PER PERSONALE LSU/LPU</t>
  </si>
  <si>
    <t>SOMME RIMBORSATE ALLE AMMINISTRAZIONI PER SPESE DI PERSONALE
(sommatoria dei diversi rimborsi presenti in tabella 14)</t>
  </si>
  <si>
    <t>28549</t>
  </si>
  <si>
    <t>Euro 21.162,09 emessi mandati su codifica 1.01.01.01.002;
Euro 1.798,69 emessi mandati su codifica 1.02.01.01.001;
Euro 5.587,99 emessi mandati su codifica 1.01.02.01.001.</t>
  </si>
  <si>
    <t>2032055</t>
  </si>
  <si>
    <t>2049718</t>
  </si>
  <si>
    <t>RIMBORSI RICEVUTI  DALLE AMMINISTRAZIONI PER SPESE DI PERSONALE  (a riduzione)
(sommatoria dei diversi rimborsi presenti in tabella 14)</t>
  </si>
  <si>
    <t>67135</t>
  </si>
  <si>
    <t>33340</t>
  </si>
  <si>
    <t>Euro 33.795,41 emesse reversali su codice di bilancio 2.01.01.01.001</t>
  </si>
  <si>
    <t>TOTALE GENERALE AL NETTO DEI RIMBORSI</t>
  </si>
  <si>
    <t>1964920</t>
  </si>
  <si>
    <t>2016378</t>
  </si>
  <si>
    <t>Scheda Informativa 1A Convenzioni</t>
  </si>
  <si>
    <t>Al 31.12 l'Ente è capofila di una convenzione stipulata ai sensi dell'art. 30 del T.U.E.L. , o di analoghe disposizioni delle Regioni e Province Autonome?</t>
  </si>
  <si>
    <t>In caso di risposta negativa si richiede di indicare il codice dell'Ente capofila (file con i codici degli enti associato al kit excel)</t>
  </si>
  <si>
    <t>In caso di risposta positiva si richiede di indicare quali sono i servizi oggetto della convenzione selezionandoli dall'elenco proposto</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</si>
  <si>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</si>
  <si>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</si>
  <si>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</si>
  <si>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</si>
  <si>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</si>
  <si>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</si>
  <si>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</si>
  <si>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</si>
  <si>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</si>
  <si>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Tenuta dei registri di stato civile e di popolaz e compiti in materia di servizi anagrafici nonché in materia di serv. elettorali e statistici, nell'esercizio delle funzioni di competenza statale[1]</t>
  </si>
</sst>
</file>

<file path=xl/styles.xml><?xml version="1.0" encoding="utf-8"?>
<styleSheet xmlns="http://schemas.openxmlformats.org/spreadsheetml/2006/main">
  <numFmts count="1">
    <numFmt numFmtId="164" formatCode="#,##0.00"/>
  </numFmts>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37" fontId="0" fillId="0" borderId="0" xfId="0" applyNumberFormat="1" applyFont="1" applyFill="1" applyBorder="1" applyAlignment="1">
      <alignment horizontal="right"/>
    </xf>
    <xf numFmtId="16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9" spans="2:31" ht="12.75">
      <c r="B9" s="2" t="s">
        <v>11</v>
      </c>
      <c r="C9" s="2" t="s">
        <v>12</v>
      </c>
      <c r="D9" s="2" t="s">
        <v>13</v>
      </c>
      <c r="E9" s="2" t="s">
        <v>14</v>
      </c>
      <c r="F9" s="2" t="s">
        <v>15</v>
      </c>
      <c r="G9" s="2" t="s">
        <v>16</v>
      </c>
      <c r="H9" s="2" t="s">
        <v>17</v>
      </c>
      <c r="I9" s="2" t="s">
        <v>18</v>
      </c>
      <c r="J9" s="2" t="s">
        <v>19</v>
      </c>
      <c r="K9" s="2" t="s">
        <v>20</v>
      </c>
      <c r="L9" s="2" t="s">
        <v>21</v>
      </c>
      <c r="M9" s="2" t="s">
        <v>22</v>
      </c>
      <c r="N9" s="2" t="s">
        <v>23</v>
      </c>
      <c r="O9" s="2" t="s">
        <v>24</v>
      </c>
      <c r="P9" s="2" t="s">
        <v>25</v>
      </c>
      <c r="Q9" s="2" t="s">
        <v>26</v>
      </c>
      <c r="R9" s="2" t="s">
        <v>27</v>
      </c>
      <c r="S9" s="2" t="s">
        <v>28</v>
      </c>
      <c r="T9" s="2" t="s">
        <v>29</v>
      </c>
      <c r="U9" s="2" t="s">
        <v>30</v>
      </c>
      <c r="V9" s="2" t="s">
        <v>31</v>
      </c>
      <c r="W9" s="2" t="s">
        <v>32</v>
      </c>
      <c r="X9" s="2" t="s">
        <v>33</v>
      </c>
      <c r="Y9" s="2" t="s">
        <v>34</v>
      </c>
      <c r="Z9" s="2" t="s">
        <v>35</v>
      </c>
      <c r="AA9" s="2" t="s">
        <v>36</v>
      </c>
      <c r="AB9" s="2" t="s">
        <v>37</v>
      </c>
      <c r="AC9" s="2" t="s">
        <v>38</v>
      </c>
      <c r="AD9" s="2" t="s">
        <v>39</v>
      </c>
      <c r="AE9" s="2" t="s">
        <v>40</v>
      </c>
    </row>
    <row r="10" spans="1:31" ht="12.75">
      <c r="A10" s="2" t="s">
        <v>41</v>
      </c>
      <c r="C10" t="s">
        <v>42</v>
      </c>
      <c r="M10" t="s">
        <v>42</v>
      </c>
      <c r="N10" t="s">
        <v>42</v>
      </c>
      <c r="O10" t="s">
        <v>42</v>
      </c>
      <c r="P10" t="s">
        <v>42</v>
      </c>
      <c r="Q10" t="s">
        <v>42</v>
      </c>
      <c r="R10" t="s">
        <v>42</v>
      </c>
      <c r="S10" t="s">
        <v>42</v>
      </c>
      <c r="T10" t="s">
        <v>42</v>
      </c>
      <c r="U10" t="s">
        <v>42</v>
      </c>
      <c r="W10" t="s">
        <v>42</v>
      </c>
      <c r="X10" t="s">
        <v>42</v>
      </c>
      <c r="Y10" t="s">
        <v>42</v>
      </c>
      <c r="Z10" t="s">
        <v>42</v>
      </c>
      <c r="AA10" t="s">
        <v>42</v>
      </c>
      <c r="AB10" t="s">
        <v>42</v>
      </c>
      <c r="AC10" t="s">
        <v>42</v>
      </c>
      <c r="AE10" t="s">
        <v>42</v>
      </c>
    </row>
    <row r="11" spans="1:31" ht="12.75">
      <c r="A11" s="2" t="s">
        <v>43</v>
      </c>
      <c r="C11" t="s">
        <v>42</v>
      </c>
      <c r="M11" t="s">
        <v>42</v>
      </c>
      <c r="N11" t="s">
        <v>42</v>
      </c>
      <c r="O11" t="s">
        <v>42</v>
      </c>
      <c r="P11" t="s">
        <v>42</v>
      </c>
      <c r="Q11" t="s">
        <v>42</v>
      </c>
      <c r="R11" t="s">
        <v>42</v>
      </c>
      <c r="S11" t="s">
        <v>42</v>
      </c>
      <c r="T11" t="s">
        <v>42</v>
      </c>
      <c r="U11" t="s">
        <v>42</v>
      </c>
      <c r="W11" t="s">
        <v>42</v>
      </c>
      <c r="X11" t="s">
        <v>42</v>
      </c>
      <c r="Y11" t="s">
        <v>42</v>
      </c>
      <c r="Z11" t="s">
        <v>42</v>
      </c>
      <c r="AA11" t="s">
        <v>42</v>
      </c>
      <c r="AB11" t="s">
        <v>42</v>
      </c>
      <c r="AC11" t="s">
        <v>42</v>
      </c>
      <c r="AE11" t="s">
        <v>42</v>
      </c>
    </row>
    <row r="12" spans="1:31" ht="12.75">
      <c r="A12" s="2" t="s">
        <v>44</v>
      </c>
      <c r="C12" t="s">
        <v>42</v>
      </c>
      <c r="M12" t="s">
        <v>42</v>
      </c>
      <c r="N12" t="s">
        <v>42</v>
      </c>
      <c r="O12" t="s">
        <v>42</v>
      </c>
      <c r="P12" t="s">
        <v>42</v>
      </c>
      <c r="Q12" t="s">
        <v>42</v>
      </c>
      <c r="R12" t="s">
        <v>42</v>
      </c>
      <c r="S12" t="s">
        <v>42</v>
      </c>
      <c r="T12" t="s">
        <v>42</v>
      </c>
      <c r="U12" t="s">
        <v>42</v>
      </c>
      <c r="W12" t="s">
        <v>42</v>
      </c>
      <c r="X12" t="s">
        <v>42</v>
      </c>
      <c r="Y12" t="s">
        <v>42</v>
      </c>
      <c r="Z12" t="s">
        <v>42</v>
      </c>
      <c r="AA12" t="s">
        <v>42</v>
      </c>
      <c r="AB12" t="s">
        <v>42</v>
      </c>
      <c r="AC12" t="s">
        <v>42</v>
      </c>
      <c r="AE12" t="s">
        <v>42</v>
      </c>
    </row>
    <row r="14" ht="12.75">
      <c r="A14" s="1" t="s">
        <v>45</v>
      </c>
    </row>
    <row r="15" ht="12.75">
      <c r="A15" s="1" t="s">
        <v>46</v>
      </c>
    </row>
    <row r="18" ht="12.75">
      <c r="A18" s="3" t="s">
        <v>47</v>
      </c>
    </row>
    <row r="20" spans="1:12" ht="12.75">
      <c r="A20" s="2" t="s">
        <v>11</v>
      </c>
      <c r="B20" s="2" t="s">
        <v>48</v>
      </c>
      <c r="C20" s="2" t="s">
        <v>49</v>
      </c>
      <c r="D20" s="2" t="s">
        <v>50</v>
      </c>
      <c r="E20" s="2" t="s">
        <v>51</v>
      </c>
      <c r="F20" s="2" t="s">
        <v>52</v>
      </c>
      <c r="G20" s="2" t="s">
        <v>53</v>
      </c>
      <c r="H20" s="2" t="s">
        <v>54</v>
      </c>
      <c r="I20" s="2" t="s">
        <v>55</v>
      </c>
      <c r="J20" s="2" t="s">
        <v>56</v>
      </c>
      <c r="K20" s="2" t="s">
        <v>57</v>
      </c>
      <c r="L20" s="2" t="s">
        <v>58</v>
      </c>
    </row>
    <row r="21" spans="1:12" ht="12.75">
      <c r="A21" s="2" t="s">
        <v>59</v>
      </c>
      <c r="B21" t="s">
        <v>60</v>
      </c>
      <c r="C21" t="s">
        <v>61</v>
      </c>
      <c r="D21" t="s">
        <v>61</v>
      </c>
      <c r="E21" t="s">
        <v>61</v>
      </c>
      <c r="F21" t="s">
        <v>61</v>
      </c>
      <c r="G21" t="s">
        <v>61</v>
      </c>
      <c r="H21" t="s">
        <v>61</v>
      </c>
      <c r="I21" t="s">
        <v>61</v>
      </c>
      <c r="J21" t="s">
        <v>61</v>
      </c>
      <c r="K21" t="s">
        <v>61</v>
      </c>
      <c r="L21" t="s">
        <v>61</v>
      </c>
    </row>
    <row r="23" spans="1:18" ht="12.75">
      <c r="A23" s="2" t="s">
        <v>11</v>
      </c>
      <c r="B23" s="2" t="s">
        <v>62</v>
      </c>
      <c r="C23" s="2" t="s">
        <v>63</v>
      </c>
      <c r="D23" s="2" t="s">
        <v>64</v>
      </c>
      <c r="E23" s="2" t="s">
        <v>65</v>
      </c>
      <c r="F23" s="2" t="s">
        <v>66</v>
      </c>
      <c r="G23" s="2" t="s">
        <v>67</v>
      </c>
      <c r="H23" s="2" t="s">
        <v>68</v>
      </c>
      <c r="I23" s="2" t="s">
        <v>69</v>
      </c>
      <c r="J23" s="2" t="s">
        <v>70</v>
      </c>
      <c r="K23" s="2" t="s">
        <v>71</v>
      </c>
      <c r="L23" s="2" t="s">
        <v>72</v>
      </c>
      <c r="M23" s="2" t="s">
        <v>73</v>
      </c>
      <c r="N23" s="2" t="s">
        <v>74</v>
      </c>
      <c r="O23" s="2" t="s">
        <v>75</v>
      </c>
      <c r="P23" s="2" t="s">
        <v>76</v>
      </c>
      <c r="Q23" s="2" t="s">
        <v>77</v>
      </c>
      <c r="R23" s="2" t="s">
        <v>78</v>
      </c>
    </row>
    <row r="24" spans="1:18" ht="12.75">
      <c r="A24" s="2" t="s">
        <v>59</v>
      </c>
      <c r="B24" t="s">
        <v>61</v>
      </c>
      <c r="C24" t="s">
        <v>61</v>
      </c>
      <c r="D24" t="s">
        <v>61</v>
      </c>
      <c r="E24" t="s">
        <v>61</v>
      </c>
      <c r="F24" t="s">
        <v>79</v>
      </c>
      <c r="G24" t="s">
        <v>61</v>
      </c>
      <c r="H24" t="s">
        <v>79</v>
      </c>
      <c r="I24" t="s">
        <v>61</v>
      </c>
      <c r="J24" t="s">
        <v>61</v>
      </c>
      <c r="K24" t="s">
        <v>61</v>
      </c>
      <c r="L24" t="s">
        <v>61</v>
      </c>
      <c r="M24" t="s">
        <v>61</v>
      </c>
      <c r="N24" t="s">
        <v>61</v>
      </c>
      <c r="O24" t="s">
        <v>61</v>
      </c>
      <c r="P24" t="s">
        <v>79</v>
      </c>
      <c r="Q24" t="s">
        <v>61</v>
      </c>
      <c r="R24" t="s">
        <v>61</v>
      </c>
    </row>
    <row r="26" ht="12.75">
      <c r="A26" s="2" t="s">
        <v>80</v>
      </c>
    </row>
    <row r="28" ht="12.75">
      <c r="A28" s="2" t="s">
        <v>81</v>
      </c>
    </row>
    <row r="29" ht="12.75">
      <c r="A29" s="2" t="s">
        <v>82</v>
      </c>
    </row>
    <row r="30" ht="12.75">
      <c r="A30" s="2" t="s">
        <v>83</v>
      </c>
    </row>
    <row r="31" ht="12.75">
      <c r="A31" s="2" t="s">
        <v>84</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I65"/>
  <sheetViews>
    <sheetView workbookViewId="0" topLeftCell="A1">
      <selection activeCell="A1" sqref="A1"/>
    </sheetView>
  </sheetViews>
  <sheetFormatPr defaultColWidth="9.140625" defaultRowHeight="12.75"/>
  <sheetData>
    <row r="1" ht="12.75">
      <c r="A1" s="1" t="s">
        <v>294</v>
      </c>
    </row>
    <row r="3" spans="1:9" ht="12.75">
      <c r="A3" t="s">
        <v>295</v>
      </c>
      <c r="I3" t="s">
        <v>61</v>
      </c>
    </row>
    <row r="4" spans="1:9" ht="12.75">
      <c r="A4" t="s">
        <v>296</v>
      </c>
      <c r="I4" t="s">
        <v>61</v>
      </c>
    </row>
    <row r="5" spans="1:9" ht="12.75">
      <c r="A5" t="s">
        <v>297</v>
      </c>
      <c r="I5" t="s">
        <v>298</v>
      </c>
    </row>
    <row r="6" spans="1:9" ht="12.75">
      <c r="A6" t="s">
        <v>299</v>
      </c>
      <c r="I6" t="s">
        <v>298</v>
      </c>
    </row>
    <row r="7" spans="1:9" ht="12.75">
      <c r="A7" t="s">
        <v>300</v>
      </c>
      <c r="I7" t="s">
        <v>301</v>
      </c>
    </row>
    <row r="8" spans="1:9" ht="12.75">
      <c r="A8" t="s">
        <v>302</v>
      </c>
      <c r="I8" t="s">
        <v>301</v>
      </c>
    </row>
    <row r="9" spans="1:9" ht="12.75">
      <c r="A9" t="s">
        <v>303</v>
      </c>
      <c r="I9" t="s">
        <v>301</v>
      </c>
    </row>
    <row r="10" spans="1:9" ht="12.75">
      <c r="A10" t="s">
        <v>304</v>
      </c>
      <c r="I10" t="s">
        <v>61</v>
      </c>
    </row>
    <row r="11" spans="1:9" ht="12.75">
      <c r="A11" t="s">
        <v>305</v>
      </c>
      <c r="I11" t="s">
        <v>298</v>
      </c>
    </row>
    <row r="12" spans="1:9" ht="12.75">
      <c r="A12" t="s">
        <v>306</v>
      </c>
      <c r="I12" t="s">
        <v>301</v>
      </c>
    </row>
    <row r="13" spans="1:9" ht="12.75">
      <c r="A13" t="s">
        <v>307</v>
      </c>
      <c r="I13" t="s">
        <v>301</v>
      </c>
    </row>
    <row r="14" spans="1:9" ht="12.75">
      <c r="A14" t="s">
        <v>308</v>
      </c>
      <c r="I14" t="s">
        <v>61</v>
      </c>
    </row>
    <row r="15" spans="2:9" ht="12.75">
      <c r="B15" t="s">
        <v>309</v>
      </c>
      <c r="I15" t="s">
        <v>301</v>
      </c>
    </row>
    <row r="16" spans="2:9" ht="12.75">
      <c r="B16" t="s">
        <v>310</v>
      </c>
      <c r="I16" t="s">
        <v>301</v>
      </c>
    </row>
    <row r="17" spans="1:9" ht="12.75">
      <c r="A17" t="s">
        <v>311</v>
      </c>
      <c r="I17" t="s">
        <v>298</v>
      </c>
    </row>
    <row r="18" spans="1:9" ht="12.75">
      <c r="A18" t="s">
        <v>312</v>
      </c>
      <c r="I18" t="s">
        <v>197</v>
      </c>
    </row>
    <row r="19" spans="1:9" ht="12.75">
      <c r="A19" t="s">
        <v>313</v>
      </c>
      <c r="I19" t="s">
        <v>314</v>
      </c>
    </row>
    <row r="20" spans="1:9" ht="12.75">
      <c r="A20" t="s">
        <v>315</v>
      </c>
      <c r="I20" t="s">
        <v>316</v>
      </c>
    </row>
    <row r="21" spans="1:9" ht="12.75">
      <c r="A21" t="s">
        <v>317</v>
      </c>
      <c r="I21" t="s">
        <v>61</v>
      </c>
    </row>
    <row r="22" spans="2:9" ht="12.75">
      <c r="B22" t="s">
        <v>318</v>
      </c>
      <c r="I22" t="s">
        <v>301</v>
      </c>
    </row>
    <row r="23" spans="2:9" ht="12.75">
      <c r="B23" t="s">
        <v>319</v>
      </c>
      <c r="I23" t="s">
        <v>301</v>
      </c>
    </row>
    <row r="24" spans="1:9" ht="12.75">
      <c r="A24" t="s">
        <v>320</v>
      </c>
      <c r="I24" t="s">
        <v>298</v>
      </c>
    </row>
    <row r="25" spans="2:9" ht="12.75">
      <c r="B25" t="s">
        <v>321</v>
      </c>
      <c r="I25" t="s">
        <v>322</v>
      </c>
    </row>
    <row r="26" spans="2:9" ht="12.75">
      <c r="B26" t="s">
        <v>323</v>
      </c>
      <c r="I26" t="s">
        <v>298</v>
      </c>
    </row>
    <row r="27" spans="2:9" ht="12.75">
      <c r="B27" t="s">
        <v>324</v>
      </c>
      <c r="I27" t="s">
        <v>301</v>
      </c>
    </row>
    <row r="28" spans="1:9" ht="12.75">
      <c r="A28" t="s">
        <v>325</v>
      </c>
      <c r="I28" t="s">
        <v>301</v>
      </c>
    </row>
    <row r="29" spans="1:9" ht="12.75">
      <c r="A29" t="s">
        <v>326</v>
      </c>
      <c r="I29" t="s">
        <v>301</v>
      </c>
    </row>
    <row r="30" spans="1:9" ht="12.75">
      <c r="A30" t="s">
        <v>327</v>
      </c>
      <c r="I30" t="s">
        <v>301</v>
      </c>
    </row>
    <row r="31" spans="1:9" ht="12.75">
      <c r="A31" t="s">
        <v>328</v>
      </c>
      <c r="I31" t="s">
        <v>298</v>
      </c>
    </row>
    <row r="32" spans="1:9" ht="12.75">
      <c r="A32" t="s">
        <v>329</v>
      </c>
      <c r="I32" t="s">
        <v>298</v>
      </c>
    </row>
    <row r="33" spans="1:9" ht="12.75">
      <c r="A33" t="s">
        <v>330</v>
      </c>
      <c r="I33" t="s">
        <v>298</v>
      </c>
    </row>
    <row r="34" spans="1:9" ht="12.75">
      <c r="A34" t="s">
        <v>331</v>
      </c>
      <c r="I34" t="s">
        <v>301</v>
      </c>
    </row>
    <row r="35" spans="1:9" ht="12.75">
      <c r="A35" t="s">
        <v>332</v>
      </c>
      <c r="I35" t="s">
        <v>333</v>
      </c>
    </row>
    <row r="36" spans="1:9" ht="12.75">
      <c r="A36" t="s">
        <v>334</v>
      </c>
      <c r="I36" t="s">
        <v>333</v>
      </c>
    </row>
    <row r="37" spans="1:9" ht="12.75">
      <c r="A37" t="s">
        <v>335</v>
      </c>
      <c r="I37" t="s">
        <v>301</v>
      </c>
    </row>
    <row r="38" spans="2:9" ht="12.75">
      <c r="B38" t="s">
        <v>336</v>
      </c>
      <c r="I38" t="s">
        <v>301</v>
      </c>
    </row>
    <row r="39" spans="2:9" ht="12.75">
      <c r="B39" t="s">
        <v>337</v>
      </c>
      <c r="I39" t="s">
        <v>301</v>
      </c>
    </row>
    <row r="40" spans="2:9" ht="12.75">
      <c r="B40" t="s">
        <v>338</v>
      </c>
      <c r="I40" t="s">
        <v>301</v>
      </c>
    </row>
    <row r="41" spans="2:9" ht="12.75">
      <c r="B41" t="s">
        <v>339</v>
      </c>
      <c r="I41" t="s">
        <v>301</v>
      </c>
    </row>
    <row r="42" spans="2:9" ht="12.75">
      <c r="B42" t="s">
        <v>340</v>
      </c>
      <c r="I42" t="s">
        <v>301</v>
      </c>
    </row>
    <row r="43" spans="2:9" ht="12.75">
      <c r="B43" t="s">
        <v>341</v>
      </c>
      <c r="I43" t="s">
        <v>301</v>
      </c>
    </row>
    <row r="44" spans="2:9" ht="12.75">
      <c r="B44" t="s">
        <v>342</v>
      </c>
      <c r="I44" t="s">
        <v>301</v>
      </c>
    </row>
    <row r="45" spans="2:9" ht="12.75">
      <c r="B45" t="s">
        <v>343</v>
      </c>
      <c r="I45" t="s">
        <v>234</v>
      </c>
    </row>
    <row r="46" spans="2:9" ht="12.75">
      <c r="B46" t="s">
        <v>344</v>
      </c>
      <c r="I46" t="s">
        <v>234</v>
      </c>
    </row>
    <row r="47" spans="2:9" ht="12.75">
      <c r="B47" t="s">
        <v>345</v>
      </c>
      <c r="I47" t="s">
        <v>301</v>
      </c>
    </row>
    <row r="48" spans="2:9" ht="12.75">
      <c r="B48" t="s">
        <v>346</v>
      </c>
      <c r="I48" t="s">
        <v>301</v>
      </c>
    </row>
    <row r="49" spans="1:9" ht="12.75">
      <c r="A49" t="s">
        <v>347</v>
      </c>
      <c r="I49" t="s">
        <v>301</v>
      </c>
    </row>
    <row r="50" spans="2:9" ht="12.75">
      <c r="B50" t="s">
        <v>336</v>
      </c>
      <c r="I50" t="s">
        <v>301</v>
      </c>
    </row>
    <row r="51" spans="2:9" ht="12.75">
      <c r="B51" t="s">
        <v>348</v>
      </c>
      <c r="I51" t="s">
        <v>301</v>
      </c>
    </row>
    <row r="52" spans="2:9" ht="12.75">
      <c r="B52" t="s">
        <v>349</v>
      </c>
      <c r="I52" t="s">
        <v>301</v>
      </c>
    </row>
    <row r="53" spans="2:9" ht="12.75">
      <c r="B53" t="s">
        <v>350</v>
      </c>
      <c r="I53" t="s">
        <v>301</v>
      </c>
    </row>
    <row r="54" spans="2:9" ht="12.75">
      <c r="B54" t="s">
        <v>351</v>
      </c>
      <c r="I54" t="s">
        <v>301</v>
      </c>
    </row>
    <row r="55" spans="2:9" ht="12.75">
      <c r="B55" t="s">
        <v>352</v>
      </c>
      <c r="I55" t="s">
        <v>301</v>
      </c>
    </row>
    <row r="56" spans="2:9" ht="12.75">
      <c r="B56" t="s">
        <v>353</v>
      </c>
      <c r="I56" t="s">
        <v>301</v>
      </c>
    </row>
    <row r="57" spans="2:9" ht="12.75">
      <c r="B57" t="s">
        <v>354</v>
      </c>
      <c r="I57" t="s">
        <v>301</v>
      </c>
    </row>
    <row r="58" spans="2:9" ht="12.75">
      <c r="B58" t="s">
        <v>355</v>
      </c>
      <c r="I58" t="s">
        <v>301</v>
      </c>
    </row>
    <row r="59" spans="2:9" ht="12.75">
      <c r="B59" t="s">
        <v>356</v>
      </c>
      <c r="I59" t="s">
        <v>357</v>
      </c>
    </row>
    <row r="60" spans="1:9" ht="12.75">
      <c r="A60" t="s">
        <v>358</v>
      </c>
      <c r="I60" t="s">
        <v>301</v>
      </c>
    </row>
    <row r="61" spans="2:9" ht="12.75">
      <c r="B61" t="s">
        <v>359</v>
      </c>
      <c r="I61" t="s">
        <v>298</v>
      </c>
    </row>
    <row r="62" spans="2:9" ht="12.75">
      <c r="B62" t="s">
        <v>360</v>
      </c>
      <c r="I62" t="s">
        <v>298</v>
      </c>
    </row>
    <row r="63" spans="2:9" ht="12.75">
      <c r="B63" t="s">
        <v>361</v>
      </c>
      <c r="I63" t="s">
        <v>61</v>
      </c>
    </row>
    <row r="64" spans="2:9" ht="12.75">
      <c r="B64" t="s">
        <v>362</v>
      </c>
      <c r="I64" t="s">
        <v>298</v>
      </c>
    </row>
    <row r="65" spans="2:9" ht="12.75">
      <c r="B65" t="s">
        <v>356</v>
      </c>
      <c r="I65" t="s">
        <v>61</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103"/>
  <sheetViews>
    <sheetView workbookViewId="0" topLeftCell="A1">
      <selection activeCell="A1" sqref="A1"/>
    </sheetView>
  </sheetViews>
  <sheetFormatPr defaultColWidth="9.140625" defaultRowHeight="12.75"/>
  <sheetData>
    <row r="1" ht="12.75">
      <c r="A1" s="1" t="s">
        <v>39</v>
      </c>
    </row>
    <row r="4" spans="1:3" ht="12.75">
      <c r="A4" s="2" t="s">
        <v>363</v>
      </c>
      <c r="C4" t="s">
        <v>198</v>
      </c>
    </row>
    <row r="5" ht="12.75">
      <c r="A5" s="2" t="s">
        <v>364</v>
      </c>
    </row>
    <row r="6" spans="1:9" ht="12.75">
      <c r="A6" t="s">
        <v>365</v>
      </c>
      <c r="I6" t="s">
        <v>206</v>
      </c>
    </row>
    <row r="7" spans="1:9" ht="12.75">
      <c r="A7" t="s">
        <v>366</v>
      </c>
      <c r="I7" t="s">
        <v>301</v>
      </c>
    </row>
    <row r="8" spans="1:9" ht="12.75">
      <c r="A8" t="s">
        <v>367</v>
      </c>
      <c r="I8" t="s">
        <v>301</v>
      </c>
    </row>
    <row r="9" spans="1:9" ht="12.75">
      <c r="A9" t="s">
        <v>368</v>
      </c>
      <c r="I9" t="s">
        <v>301</v>
      </c>
    </row>
    <row r="10" spans="1:9" ht="12.75">
      <c r="A10" t="s">
        <v>369</v>
      </c>
      <c r="I10" t="s">
        <v>301</v>
      </c>
    </row>
    <row r="11" spans="1:9" ht="12.75">
      <c r="A11" t="s">
        <v>370</v>
      </c>
      <c r="I11" t="s">
        <v>301</v>
      </c>
    </row>
    <row r="12" spans="1:9" ht="12.75">
      <c r="A12" t="s">
        <v>371</v>
      </c>
      <c r="I12" t="s">
        <v>301</v>
      </c>
    </row>
    <row r="13" spans="1:9" ht="12.75">
      <c r="A13" t="s">
        <v>372</v>
      </c>
      <c r="I13" t="s">
        <v>301</v>
      </c>
    </row>
    <row r="14" ht="12.75">
      <c r="A14" s="2" t="s">
        <v>373</v>
      </c>
    </row>
    <row r="15" spans="1:9" ht="12.75">
      <c r="A15" t="s">
        <v>374</v>
      </c>
      <c r="I15" t="s">
        <v>301</v>
      </c>
    </row>
    <row r="16" spans="1:9" ht="12.75">
      <c r="A16" t="s">
        <v>375</v>
      </c>
      <c r="I16" t="s">
        <v>301</v>
      </c>
    </row>
    <row r="19" spans="1:3" ht="12.75">
      <c r="A19" s="2" t="s">
        <v>363</v>
      </c>
      <c r="C19" t="s">
        <v>195</v>
      </c>
    </row>
    <row r="20" ht="12.75">
      <c r="A20" s="2" t="s">
        <v>376</v>
      </c>
    </row>
    <row r="21" spans="1:9" ht="12.75">
      <c r="A21" t="s">
        <v>377</v>
      </c>
      <c r="I21" t="s">
        <v>301</v>
      </c>
    </row>
    <row r="22" spans="1:9" ht="12.75">
      <c r="A22" t="s">
        <v>378</v>
      </c>
      <c r="I22" t="s">
        <v>301</v>
      </c>
    </row>
    <row r="23" spans="1:9" ht="12.75">
      <c r="A23" t="s">
        <v>379</v>
      </c>
      <c r="I23" t="s">
        <v>301</v>
      </c>
    </row>
    <row r="24" spans="1:9" ht="12.75">
      <c r="A24" t="s">
        <v>380</v>
      </c>
      <c r="I24" t="s">
        <v>301</v>
      </c>
    </row>
    <row r="25" ht="12.75">
      <c r="A25" s="2" t="s">
        <v>364</v>
      </c>
    </row>
    <row r="26" spans="1:9" ht="12.75">
      <c r="A26" t="s">
        <v>365</v>
      </c>
      <c r="I26" t="s">
        <v>301</v>
      </c>
    </row>
    <row r="27" spans="1:9" ht="12.75">
      <c r="A27" t="s">
        <v>381</v>
      </c>
      <c r="I27" t="s">
        <v>301</v>
      </c>
    </row>
    <row r="28" spans="1:9" ht="12.75">
      <c r="A28" t="s">
        <v>372</v>
      </c>
      <c r="I28" t="s">
        <v>301</v>
      </c>
    </row>
    <row r="29" spans="1:9" ht="12.75">
      <c r="A29" t="s">
        <v>382</v>
      </c>
      <c r="I29" t="s">
        <v>301</v>
      </c>
    </row>
    <row r="30" ht="12.75">
      <c r="A30" s="2" t="s">
        <v>383</v>
      </c>
    </row>
    <row r="31" spans="1:9" ht="12.75">
      <c r="A31" t="s">
        <v>384</v>
      </c>
      <c r="I31" t="s">
        <v>301</v>
      </c>
    </row>
    <row r="32" spans="1:9" ht="12.75">
      <c r="A32" t="s">
        <v>385</v>
      </c>
      <c r="I32" t="s">
        <v>301</v>
      </c>
    </row>
    <row r="33" spans="1:9" ht="12.75">
      <c r="A33" t="s">
        <v>386</v>
      </c>
      <c r="I33" t="s">
        <v>301</v>
      </c>
    </row>
    <row r="34" spans="1:9" ht="12.75">
      <c r="A34" t="s">
        <v>387</v>
      </c>
      <c r="I34" t="s">
        <v>301</v>
      </c>
    </row>
    <row r="35" spans="1:9" ht="12.75">
      <c r="A35" t="s">
        <v>388</v>
      </c>
      <c r="I35" t="s">
        <v>301</v>
      </c>
    </row>
    <row r="36" spans="1:9" ht="12.75">
      <c r="A36" t="s">
        <v>389</v>
      </c>
      <c r="I36" t="s">
        <v>301</v>
      </c>
    </row>
    <row r="37" spans="1:9" ht="12.75">
      <c r="A37" t="s">
        <v>390</v>
      </c>
      <c r="I37" t="s">
        <v>301</v>
      </c>
    </row>
    <row r="38" spans="1:9" ht="12.75">
      <c r="A38" t="s">
        <v>391</v>
      </c>
      <c r="I38" t="s">
        <v>301</v>
      </c>
    </row>
    <row r="39" spans="1:9" ht="12.75">
      <c r="A39" t="s">
        <v>392</v>
      </c>
      <c r="I39" t="s">
        <v>301</v>
      </c>
    </row>
    <row r="40" spans="1:9" ht="12.75">
      <c r="A40" t="s">
        <v>393</v>
      </c>
      <c r="I40" t="s">
        <v>301</v>
      </c>
    </row>
    <row r="41" spans="1:9" ht="12.75">
      <c r="A41" t="s">
        <v>394</v>
      </c>
      <c r="I41" t="s">
        <v>301</v>
      </c>
    </row>
    <row r="42" ht="12.75">
      <c r="A42" s="2" t="s">
        <v>395</v>
      </c>
    </row>
    <row r="43" spans="1:9" ht="12.75">
      <c r="A43" t="s">
        <v>396</v>
      </c>
      <c r="I43" t="s">
        <v>301</v>
      </c>
    </row>
    <row r="44" spans="1:9" ht="12.75">
      <c r="A44" t="s">
        <v>397</v>
      </c>
      <c r="I44" t="s">
        <v>301</v>
      </c>
    </row>
    <row r="45" spans="1:9" ht="12.75">
      <c r="A45" t="s">
        <v>398</v>
      </c>
      <c r="I45" t="s">
        <v>301</v>
      </c>
    </row>
    <row r="46" spans="1:9" ht="12.75">
      <c r="A46" t="s">
        <v>399</v>
      </c>
      <c r="I46" t="s">
        <v>301</v>
      </c>
    </row>
    <row r="47" spans="1:9" ht="12.75">
      <c r="A47" t="s">
        <v>400</v>
      </c>
      <c r="I47" t="s">
        <v>301</v>
      </c>
    </row>
    <row r="48" spans="1:9" ht="12.75">
      <c r="A48" t="s">
        <v>401</v>
      </c>
      <c r="I48" t="s">
        <v>301</v>
      </c>
    </row>
    <row r="49" spans="1:9" ht="12.75">
      <c r="A49" t="s">
        <v>402</v>
      </c>
      <c r="I49" t="s">
        <v>301</v>
      </c>
    </row>
    <row r="50" ht="12.75">
      <c r="A50" s="2" t="s">
        <v>403</v>
      </c>
    </row>
    <row r="51" spans="1:9" ht="12.75">
      <c r="A51" t="s">
        <v>404</v>
      </c>
      <c r="I51" t="s">
        <v>301</v>
      </c>
    </row>
    <row r="52" spans="1:9" ht="12.75">
      <c r="A52" t="s">
        <v>405</v>
      </c>
      <c r="I52" t="s">
        <v>301</v>
      </c>
    </row>
    <row r="53" spans="1:9" ht="12.75">
      <c r="A53" t="s">
        <v>406</v>
      </c>
      <c r="I53" t="s">
        <v>301</v>
      </c>
    </row>
    <row r="54" spans="1:9" ht="12.75">
      <c r="A54" t="s">
        <v>407</v>
      </c>
      <c r="I54" t="s">
        <v>301</v>
      </c>
    </row>
    <row r="55" ht="12.75">
      <c r="A55" s="2" t="s">
        <v>373</v>
      </c>
    </row>
    <row r="56" spans="1:9" ht="12.75">
      <c r="A56" t="s">
        <v>374</v>
      </c>
      <c r="I56" t="s">
        <v>301</v>
      </c>
    </row>
    <row r="57" spans="1:9" ht="12.75">
      <c r="A57" t="s">
        <v>375</v>
      </c>
      <c r="I57" t="s">
        <v>301</v>
      </c>
    </row>
    <row r="60" spans="1:3" ht="12.75">
      <c r="A60" s="2" t="s">
        <v>363</v>
      </c>
      <c r="C60" t="s">
        <v>178</v>
      </c>
    </row>
    <row r="61" ht="12.75">
      <c r="A61" s="2" t="s">
        <v>376</v>
      </c>
    </row>
    <row r="62" spans="1:9" ht="12.75">
      <c r="A62" t="s">
        <v>377</v>
      </c>
      <c r="I62" t="s">
        <v>301</v>
      </c>
    </row>
    <row r="63" spans="1:9" ht="12.75">
      <c r="A63" t="s">
        <v>378</v>
      </c>
      <c r="I63" t="s">
        <v>301</v>
      </c>
    </row>
    <row r="64" spans="1:9" ht="12.75">
      <c r="A64" t="s">
        <v>379</v>
      </c>
      <c r="I64" t="s">
        <v>408</v>
      </c>
    </row>
    <row r="65" spans="1:9" ht="12.75">
      <c r="A65" t="s">
        <v>380</v>
      </c>
      <c r="I65" t="s">
        <v>197</v>
      </c>
    </row>
    <row r="66" ht="12.75">
      <c r="A66" s="2" t="s">
        <v>364</v>
      </c>
    </row>
    <row r="67" spans="1:9" ht="12.75">
      <c r="A67" t="s">
        <v>365</v>
      </c>
      <c r="I67" t="s">
        <v>215</v>
      </c>
    </row>
    <row r="68" spans="1:9" ht="12.75">
      <c r="A68" t="s">
        <v>381</v>
      </c>
      <c r="I68" t="s">
        <v>301</v>
      </c>
    </row>
    <row r="69" spans="1:9" ht="12.75">
      <c r="A69" t="s">
        <v>372</v>
      </c>
      <c r="I69" t="s">
        <v>210</v>
      </c>
    </row>
    <row r="70" spans="1:9" ht="12.75">
      <c r="A70" t="s">
        <v>409</v>
      </c>
      <c r="I70" t="s">
        <v>301</v>
      </c>
    </row>
    <row r="71" spans="1:9" ht="12.75">
      <c r="A71" t="s">
        <v>410</v>
      </c>
      <c r="I71" t="s">
        <v>301</v>
      </c>
    </row>
    <row r="72" spans="1:9" ht="12.75">
      <c r="A72" t="s">
        <v>382</v>
      </c>
      <c r="I72" t="s">
        <v>301</v>
      </c>
    </row>
    <row r="73" ht="12.75">
      <c r="A73" s="2" t="s">
        <v>383</v>
      </c>
    </row>
    <row r="74" spans="1:9" ht="12.75">
      <c r="A74" t="s">
        <v>411</v>
      </c>
      <c r="I74" t="s">
        <v>412</v>
      </c>
    </row>
    <row r="75" spans="1:9" ht="12.75">
      <c r="A75" t="s">
        <v>413</v>
      </c>
      <c r="I75" t="s">
        <v>234</v>
      </c>
    </row>
    <row r="76" spans="1:9" ht="12.75">
      <c r="A76" t="s">
        <v>414</v>
      </c>
      <c r="I76" t="s">
        <v>127</v>
      </c>
    </row>
    <row r="77" spans="1:9" ht="12.75">
      <c r="A77" t="s">
        <v>415</v>
      </c>
      <c r="I77" t="s">
        <v>314</v>
      </c>
    </row>
    <row r="78" spans="1:9" ht="12.75">
      <c r="A78" t="s">
        <v>390</v>
      </c>
      <c r="I78" t="s">
        <v>416</v>
      </c>
    </row>
    <row r="79" spans="1:9" ht="12.75">
      <c r="A79" t="s">
        <v>391</v>
      </c>
      <c r="I79" t="s">
        <v>417</v>
      </c>
    </row>
    <row r="80" spans="1:9" ht="12.75">
      <c r="A80" t="s">
        <v>392</v>
      </c>
      <c r="I80" t="s">
        <v>418</v>
      </c>
    </row>
    <row r="81" spans="1:9" ht="12.75">
      <c r="A81" t="s">
        <v>419</v>
      </c>
      <c r="I81" t="s">
        <v>420</v>
      </c>
    </row>
    <row r="82" ht="12.75">
      <c r="A82" s="2" t="s">
        <v>421</v>
      </c>
    </row>
    <row r="83" spans="1:9" ht="12.75">
      <c r="A83" t="s">
        <v>422</v>
      </c>
      <c r="I83" t="s">
        <v>298</v>
      </c>
    </row>
    <row r="84" spans="1:9" ht="12.75">
      <c r="A84" t="s">
        <v>423</v>
      </c>
      <c r="I84" t="s">
        <v>197</v>
      </c>
    </row>
    <row r="85" spans="1:9" ht="12.75">
      <c r="A85" t="s">
        <v>424</v>
      </c>
      <c r="I85" t="s">
        <v>197</v>
      </c>
    </row>
    <row r="86" spans="1:9" ht="12.75">
      <c r="A86" t="s">
        <v>425</v>
      </c>
      <c r="I86" t="s">
        <v>61</v>
      </c>
    </row>
    <row r="87" spans="1:9" ht="12.75">
      <c r="A87" t="s">
        <v>426</v>
      </c>
      <c r="I87" t="s">
        <v>61</v>
      </c>
    </row>
    <row r="88" spans="1:9" ht="12.75">
      <c r="A88" t="s">
        <v>427</v>
      </c>
      <c r="I88" t="s">
        <v>197</v>
      </c>
    </row>
    <row r="89" ht="12.75">
      <c r="A89" s="2" t="s">
        <v>395</v>
      </c>
    </row>
    <row r="90" spans="1:9" ht="12.75">
      <c r="A90" t="s">
        <v>428</v>
      </c>
      <c r="I90" t="s">
        <v>298</v>
      </c>
    </row>
    <row r="91" spans="1:9" ht="12.75">
      <c r="A91" t="s">
        <v>429</v>
      </c>
      <c r="I91" t="s">
        <v>197</v>
      </c>
    </row>
    <row r="92" spans="1:9" ht="12.75">
      <c r="A92" t="s">
        <v>430</v>
      </c>
      <c r="I92" t="s">
        <v>197</v>
      </c>
    </row>
    <row r="93" spans="1:9" ht="12.75">
      <c r="A93" t="s">
        <v>431</v>
      </c>
      <c r="I93" t="s">
        <v>197</v>
      </c>
    </row>
    <row r="94" spans="1:9" ht="12.75">
      <c r="A94" t="s">
        <v>432</v>
      </c>
      <c r="I94" t="s">
        <v>197</v>
      </c>
    </row>
    <row r="95" spans="1:9" ht="12.75">
      <c r="A95" t="s">
        <v>433</v>
      </c>
      <c r="I95" t="s">
        <v>197</v>
      </c>
    </row>
    <row r="96" spans="1:9" ht="12.75">
      <c r="A96" t="s">
        <v>434</v>
      </c>
      <c r="I96" t="s">
        <v>435</v>
      </c>
    </row>
    <row r="97" ht="12.75">
      <c r="A97" s="2" t="s">
        <v>403</v>
      </c>
    </row>
    <row r="98" spans="1:9" ht="12.75">
      <c r="A98" t="s">
        <v>436</v>
      </c>
      <c r="I98" t="s">
        <v>298</v>
      </c>
    </row>
    <row r="99" spans="1:9" ht="12.75">
      <c r="A99" t="s">
        <v>407</v>
      </c>
      <c r="I99" t="s">
        <v>437</v>
      </c>
    </row>
    <row r="100" spans="1:9" ht="12.75">
      <c r="A100" t="s">
        <v>438</v>
      </c>
      <c r="I100" t="s">
        <v>439</v>
      </c>
    </row>
    <row r="101" ht="12.75">
      <c r="A101" s="2" t="s">
        <v>373</v>
      </c>
    </row>
    <row r="102" spans="1:9" ht="12.75">
      <c r="A102" t="s">
        <v>374</v>
      </c>
      <c r="I102" t="s">
        <v>301</v>
      </c>
    </row>
    <row r="103" spans="1:9" ht="12.75">
      <c r="A103" t="s">
        <v>375</v>
      </c>
      <c r="I103" t="s">
        <v>301</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4:J27"/>
  <sheetViews>
    <sheetView workbookViewId="0" topLeftCell="A1">
      <selection activeCell="A1" sqref="A1"/>
    </sheetView>
  </sheetViews>
  <sheetFormatPr defaultColWidth="9.140625" defaultRowHeight="12.75"/>
  <sheetData>
    <row r="4" ht="12.75">
      <c r="A4" s="1" t="s">
        <v>440</v>
      </c>
    </row>
    <row r="8" spans="1:10" ht="12.75">
      <c r="A8" s="2" t="s">
        <v>441</v>
      </c>
      <c r="B8" s="2" t="s">
        <v>442</v>
      </c>
      <c r="D8" s="2" t="s">
        <v>443</v>
      </c>
      <c r="F8" s="2" t="s">
        <v>444</v>
      </c>
      <c r="H8" s="2" t="s">
        <v>445</v>
      </c>
      <c r="J8" s="2" t="s">
        <v>446</v>
      </c>
    </row>
    <row r="9" spans="2:9" ht="12.75">
      <c r="B9" t="s">
        <v>447</v>
      </c>
      <c r="C9" t="s">
        <v>448</v>
      </c>
      <c r="D9" t="s">
        <v>447</v>
      </c>
      <c r="E9" t="s">
        <v>448</v>
      </c>
      <c r="F9" t="s">
        <v>447</v>
      </c>
      <c r="G9" t="s">
        <v>448</v>
      </c>
      <c r="H9" t="s">
        <v>447</v>
      </c>
      <c r="I9" t="s">
        <v>448</v>
      </c>
    </row>
    <row r="10" spans="1:10" ht="12.75">
      <c r="A10" t="s">
        <v>449</v>
      </c>
      <c r="B10" s="4">
        <v>0</v>
      </c>
      <c r="C10" s="4">
        <v>0</v>
      </c>
      <c r="D10" s="4">
        <v>0</v>
      </c>
      <c r="E10" s="4">
        <v>1</v>
      </c>
      <c r="F10" s="4">
        <v>0</v>
      </c>
      <c r="G10" s="4">
        <v>0</v>
      </c>
      <c r="H10" s="4">
        <f>B10+D10+F10</f>
        <v>4</v>
      </c>
      <c r="I10" s="4">
        <f>C10+E10+G10</f>
        <v>4</v>
      </c>
      <c r="J10" s="6">
        <f>H10+I10</f>
        <v>4</v>
      </c>
    </row>
    <row r="11" spans="1:10" ht="12.75">
      <c r="A11" t="s">
        <v>450</v>
      </c>
      <c r="B11" s="4">
        <v>4</v>
      </c>
      <c r="C11" s="4">
        <v>1</v>
      </c>
      <c r="D11" s="4">
        <v>0</v>
      </c>
      <c r="E11" s="4">
        <v>0</v>
      </c>
      <c r="F11" s="4">
        <v>1</v>
      </c>
      <c r="G11" s="4">
        <v>0</v>
      </c>
      <c r="H11" s="4">
        <f>B11+D11+F11</f>
        <v>4</v>
      </c>
      <c r="I11" s="4">
        <f>C11+E11+G11</f>
        <v>4</v>
      </c>
      <c r="J11" s="6">
        <f>H11+I11</f>
        <v>4</v>
      </c>
    </row>
    <row r="12" spans="1:10" ht="12.75">
      <c r="A12" t="s">
        <v>451</v>
      </c>
      <c r="B12" s="4">
        <v>1</v>
      </c>
      <c r="C12" s="4">
        <v>0</v>
      </c>
      <c r="D12" s="4">
        <v>0</v>
      </c>
      <c r="E12" s="4">
        <v>0</v>
      </c>
      <c r="F12" s="4">
        <v>0</v>
      </c>
      <c r="G12" s="4">
        <v>0</v>
      </c>
      <c r="H12" s="4">
        <f>B12+D12+F12</f>
        <v>4</v>
      </c>
      <c r="I12" s="4">
        <f>C12+E12+G12</f>
        <v>4</v>
      </c>
      <c r="J12" s="6">
        <f>H12+I12</f>
        <v>4</v>
      </c>
    </row>
    <row r="13" spans="1:10" ht="12.75">
      <c r="A13" t="s">
        <v>452</v>
      </c>
      <c r="B13" s="4">
        <v>1</v>
      </c>
      <c r="C13" s="4">
        <v>1</v>
      </c>
      <c r="D13" s="4">
        <v>0</v>
      </c>
      <c r="E13" s="4">
        <v>0</v>
      </c>
      <c r="F13" s="4">
        <v>0</v>
      </c>
      <c r="G13" s="4">
        <v>0</v>
      </c>
      <c r="H13" s="4">
        <f>B13+D13+F13</f>
        <v>4</v>
      </c>
      <c r="I13" s="4">
        <f>C13+E13+G13</f>
        <v>4</v>
      </c>
      <c r="J13" s="6">
        <f>H13+I13</f>
        <v>4</v>
      </c>
    </row>
    <row r="14" spans="1:10" ht="12.75">
      <c r="A14" t="s">
        <v>453</v>
      </c>
      <c r="B14" s="4">
        <v>2</v>
      </c>
      <c r="C14" s="4">
        <v>5</v>
      </c>
      <c r="D14" s="4">
        <v>0</v>
      </c>
      <c r="E14" s="4">
        <v>0</v>
      </c>
      <c r="F14" s="4">
        <v>0</v>
      </c>
      <c r="G14" s="4">
        <v>0</v>
      </c>
      <c r="H14" s="4">
        <f>B14+D14+F14</f>
        <v>4</v>
      </c>
      <c r="I14" s="4">
        <f>C14+E14+G14</f>
        <v>4</v>
      </c>
      <c r="J14" s="6">
        <f>H14+I14</f>
        <v>4</v>
      </c>
    </row>
    <row r="15" spans="1:10" ht="12.75">
      <c r="A15" t="s">
        <v>454</v>
      </c>
      <c r="B15" s="4">
        <v>0</v>
      </c>
      <c r="C15" s="4">
        <v>1</v>
      </c>
      <c r="D15" s="4">
        <v>0</v>
      </c>
      <c r="E15" s="4">
        <v>0</v>
      </c>
      <c r="F15" s="4">
        <v>0</v>
      </c>
      <c r="G15" s="4">
        <v>0</v>
      </c>
      <c r="H15" s="4">
        <f>B15+D15+F15</f>
        <v>4</v>
      </c>
      <c r="I15" s="4">
        <f>C15+E15+G15</f>
        <v>4</v>
      </c>
      <c r="J15" s="6">
        <f>H15+I15</f>
        <v>4</v>
      </c>
    </row>
    <row r="16" spans="1:10" ht="12.75">
      <c r="A16" t="s">
        <v>455</v>
      </c>
      <c r="B16" s="4">
        <v>1</v>
      </c>
      <c r="C16" s="4">
        <v>2</v>
      </c>
      <c r="D16" s="4">
        <v>0</v>
      </c>
      <c r="E16" s="4">
        <v>0</v>
      </c>
      <c r="F16" s="4">
        <v>0</v>
      </c>
      <c r="G16" s="4">
        <v>0</v>
      </c>
      <c r="H16" s="4">
        <f>B16+D16+F16</f>
        <v>4</v>
      </c>
      <c r="I16" s="4">
        <f>C16+E16+G16</f>
        <v>4</v>
      </c>
      <c r="J16" s="6">
        <f>H16+I16</f>
        <v>4</v>
      </c>
    </row>
    <row r="17" spans="1:10" ht="12.75">
      <c r="A17" t="s">
        <v>456</v>
      </c>
      <c r="B17" s="4">
        <v>0</v>
      </c>
      <c r="C17" s="4">
        <v>1</v>
      </c>
      <c r="D17" s="4">
        <v>0</v>
      </c>
      <c r="E17" s="4">
        <v>0</v>
      </c>
      <c r="F17" s="4">
        <v>0</v>
      </c>
      <c r="G17" s="4">
        <v>0</v>
      </c>
      <c r="H17" s="4">
        <f>B17+D17+F17</f>
        <v>4</v>
      </c>
      <c r="I17" s="4">
        <f>C17+E17+G17</f>
        <v>4</v>
      </c>
      <c r="J17" s="6">
        <f>H17+I17</f>
        <v>4</v>
      </c>
    </row>
    <row r="18" spans="1:10" ht="12.75">
      <c r="A18" t="s">
        <v>457</v>
      </c>
      <c r="B18" s="4">
        <v>3</v>
      </c>
      <c r="C18" s="4">
        <v>1</v>
      </c>
      <c r="D18" s="4">
        <v>0</v>
      </c>
      <c r="E18" s="4">
        <v>0</v>
      </c>
      <c r="F18" s="4">
        <v>0</v>
      </c>
      <c r="G18" s="4">
        <v>0</v>
      </c>
      <c r="H18" s="4">
        <f>B18+D18+F18</f>
        <v>4</v>
      </c>
      <c r="I18" s="4">
        <f>C18+E18+G18</f>
        <v>4</v>
      </c>
      <c r="J18" s="6">
        <f>H18+I18</f>
        <v>4</v>
      </c>
    </row>
    <row r="19" spans="1:10" ht="12.75">
      <c r="A19" t="s">
        <v>458</v>
      </c>
      <c r="B19" s="4">
        <v>7</v>
      </c>
      <c r="C19" s="4">
        <v>4</v>
      </c>
      <c r="D19" s="4">
        <v>0</v>
      </c>
      <c r="E19" s="4">
        <v>0</v>
      </c>
      <c r="F19" s="4">
        <v>0</v>
      </c>
      <c r="G19" s="4">
        <v>0</v>
      </c>
      <c r="H19" s="4">
        <f>B19+D19+F19</f>
        <v>4</v>
      </c>
      <c r="I19" s="4">
        <f>C19+E19+G19</f>
        <v>4</v>
      </c>
      <c r="J19" s="6">
        <f>H19+I19</f>
        <v>4</v>
      </c>
    </row>
    <row r="20" spans="1:10" ht="12.75">
      <c r="A20" t="s">
        <v>459</v>
      </c>
      <c r="B20" s="4">
        <v>1</v>
      </c>
      <c r="C20" s="4">
        <v>0</v>
      </c>
      <c r="D20" s="4">
        <v>0</v>
      </c>
      <c r="E20" s="4">
        <v>0</v>
      </c>
      <c r="F20" s="4">
        <v>0</v>
      </c>
      <c r="G20" s="4">
        <v>0</v>
      </c>
      <c r="H20" s="4">
        <f>B20+D20+F20</f>
        <v>4</v>
      </c>
      <c r="I20" s="4">
        <f>C20+E20+G20</f>
        <v>4</v>
      </c>
      <c r="J20" s="6">
        <f>H20+I20</f>
        <v>4</v>
      </c>
    </row>
    <row r="21" spans="1:10" ht="12.75">
      <c r="A21" t="s">
        <v>460</v>
      </c>
      <c r="B21" s="4">
        <v>2</v>
      </c>
      <c r="C21" s="4">
        <v>0</v>
      </c>
      <c r="D21" s="4">
        <v>0</v>
      </c>
      <c r="E21" s="4">
        <v>0</v>
      </c>
      <c r="F21" s="4">
        <v>0</v>
      </c>
      <c r="G21" s="4">
        <v>0</v>
      </c>
      <c r="H21" s="4">
        <f>B21+D21+F21</f>
        <v>4</v>
      </c>
      <c r="I21" s="4">
        <f>C21+E21+G21</f>
        <v>4</v>
      </c>
      <c r="J21" s="6">
        <f>H21+I21</f>
        <v>4</v>
      </c>
    </row>
    <row r="22" spans="1:10" ht="12.75">
      <c r="A22" t="s">
        <v>461</v>
      </c>
      <c r="B22" s="4">
        <v>2</v>
      </c>
      <c r="C22" s="4">
        <v>1</v>
      </c>
      <c r="D22" s="4">
        <v>0</v>
      </c>
      <c r="E22" s="4">
        <v>0</v>
      </c>
      <c r="F22" s="4">
        <v>0</v>
      </c>
      <c r="G22" s="4">
        <v>0</v>
      </c>
      <c r="H22" s="4">
        <f>B22+D22+F22</f>
        <v>4</v>
      </c>
      <c r="I22" s="4">
        <f>C22+E22+G22</f>
        <v>4</v>
      </c>
      <c r="J22" s="6">
        <f>H22+I22</f>
        <v>4</v>
      </c>
    </row>
    <row r="23" spans="1:10" ht="12.75">
      <c r="A23" t="s">
        <v>462</v>
      </c>
      <c r="B23" s="4">
        <v>0</v>
      </c>
      <c r="C23" s="4">
        <v>1</v>
      </c>
      <c r="D23" s="4">
        <v>0</v>
      </c>
      <c r="E23" s="4">
        <v>0</v>
      </c>
      <c r="F23" s="4">
        <v>0</v>
      </c>
      <c r="G23" s="4">
        <v>0</v>
      </c>
      <c r="H23" s="4">
        <f>B23+D23+F23</f>
        <v>4</v>
      </c>
      <c r="I23" s="4">
        <f>C23+E23+G23</f>
        <v>4</v>
      </c>
      <c r="J23" s="6">
        <f>H23+I23</f>
        <v>4</v>
      </c>
    </row>
    <row r="24" spans="1:10" ht="12.75">
      <c r="A24" t="s">
        <v>463</v>
      </c>
      <c r="B24" s="4">
        <v>1</v>
      </c>
      <c r="C24" s="4">
        <v>0</v>
      </c>
      <c r="D24" s="4">
        <v>0</v>
      </c>
      <c r="E24" s="4">
        <v>0</v>
      </c>
      <c r="F24" s="4">
        <v>0</v>
      </c>
      <c r="G24" s="4">
        <v>0</v>
      </c>
      <c r="H24" s="4">
        <f>B24+D24+F24</f>
        <v>4</v>
      </c>
      <c r="I24" s="4">
        <f>C24+E24+G24</f>
        <v>4</v>
      </c>
      <c r="J24" s="6">
        <f>H24+I24</f>
        <v>4</v>
      </c>
    </row>
    <row r="25" spans="1:10" ht="12.75">
      <c r="A25" t="s">
        <v>464</v>
      </c>
      <c r="B25" s="4">
        <v>2</v>
      </c>
      <c r="C25" s="4">
        <v>0</v>
      </c>
      <c r="D25" s="4">
        <v>0</v>
      </c>
      <c r="E25" s="4">
        <v>0</v>
      </c>
      <c r="F25" s="4">
        <v>0</v>
      </c>
      <c r="G25" s="4">
        <v>0</v>
      </c>
      <c r="H25" s="4">
        <f>B25+D25+F25</f>
        <v>4</v>
      </c>
      <c r="I25" s="4">
        <f>C25+E25+G25</f>
        <v>4</v>
      </c>
      <c r="J25" s="6">
        <f>H25+I25</f>
        <v>4</v>
      </c>
    </row>
    <row r="26" spans="1:10" ht="12.75">
      <c r="A26" t="s">
        <v>465</v>
      </c>
      <c r="B26" s="4">
        <v>1</v>
      </c>
      <c r="C26" s="4">
        <v>1</v>
      </c>
      <c r="D26" s="4">
        <v>0</v>
      </c>
      <c r="E26" s="4">
        <v>0</v>
      </c>
      <c r="F26" s="4">
        <v>0</v>
      </c>
      <c r="G26" s="4">
        <v>0</v>
      </c>
      <c r="H26" s="4">
        <f>B26+D26+F26</f>
        <v>4</v>
      </c>
      <c r="I26" s="4">
        <f>C26+E26+G26</f>
        <v>4</v>
      </c>
      <c r="J26" s="6">
        <f>H26+I26</f>
        <v>4</v>
      </c>
    </row>
    <row r="27" spans="1:10" ht="12.75">
      <c r="A27" s="2" t="s">
        <v>446</v>
      </c>
      <c r="B27" s="6">
        <f>SUM(B10:B26)</f>
        <v>4</v>
      </c>
      <c r="C27" s="6">
        <f>SUM(C10:C26)</f>
        <v>4</v>
      </c>
      <c r="D27" s="6">
        <f>SUM(D10:D26)</f>
        <v>4</v>
      </c>
      <c r="E27" s="6">
        <f>SUM(E10:E26)</f>
        <v>4</v>
      </c>
      <c r="F27" s="6">
        <f>SUM(F10:F26)</f>
        <v>4</v>
      </c>
      <c r="G27" s="6">
        <f>SUM(G10:G26)</f>
        <v>4</v>
      </c>
      <c r="H27" s="6">
        <f>SUM(H10:H26)</f>
        <v>4</v>
      </c>
      <c r="I27" s="6">
        <f>SUM(I10:I26)</f>
        <v>4</v>
      </c>
      <c r="J27" s="6">
        <f>SUM(J10:J26)</f>
        <v>4</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O8"/>
  <sheetViews>
    <sheetView workbookViewId="0" topLeftCell="A1">
      <selection activeCell="A1" sqref="A1"/>
    </sheetView>
  </sheetViews>
  <sheetFormatPr defaultColWidth="9.140625" defaultRowHeight="12.75"/>
  <sheetData>
    <row r="1" ht="12.75">
      <c r="A1" s="1" t="s">
        <v>466</v>
      </c>
    </row>
    <row r="5" spans="1:14" ht="12.75">
      <c r="A5" s="2" t="s">
        <v>467</v>
      </c>
      <c r="B5" s="2" t="s">
        <v>468</v>
      </c>
      <c r="D5" s="2" t="s">
        <v>469</v>
      </c>
      <c r="F5" s="2" t="s">
        <v>470</v>
      </c>
      <c r="H5" s="2" t="s">
        <v>158</v>
      </c>
      <c r="J5" s="2" t="s">
        <v>471</v>
      </c>
      <c r="L5" s="2" t="s">
        <v>472</v>
      </c>
      <c r="N5" s="2" t="s">
        <v>473</v>
      </c>
    </row>
    <row r="6" spans="2:15" ht="12.75">
      <c r="B6" t="s">
        <v>447</v>
      </c>
      <c r="C6" t="s">
        <v>448</v>
      </c>
      <c r="D6" t="s">
        <v>447</v>
      </c>
      <c r="E6" t="s">
        <v>448</v>
      </c>
      <c r="F6" t="s">
        <v>447</v>
      </c>
      <c r="G6" t="s">
        <v>448</v>
      </c>
      <c r="H6" t="s">
        <v>447</v>
      </c>
      <c r="I6" t="s">
        <v>448</v>
      </c>
      <c r="J6" t="s">
        <v>447</v>
      </c>
      <c r="K6" t="s">
        <v>448</v>
      </c>
      <c r="L6" t="s">
        <v>447</v>
      </c>
      <c r="M6" t="s">
        <v>448</v>
      </c>
      <c r="N6" t="s">
        <v>447</v>
      </c>
      <c r="O6" t="s">
        <v>448</v>
      </c>
    </row>
    <row r="7" spans="1:15" ht="12.75">
      <c r="A7" t="s">
        <v>100</v>
      </c>
      <c r="B7" s="7">
        <v>0</v>
      </c>
      <c r="C7" s="7">
        <v>0.5</v>
      </c>
      <c r="D7" s="7">
        <v>0</v>
      </c>
      <c r="E7" s="7">
        <v>0</v>
      </c>
      <c r="F7" s="7">
        <v>0</v>
      </c>
      <c r="G7" s="7">
        <v>0</v>
      </c>
      <c r="H7" s="7">
        <v>0</v>
      </c>
      <c r="I7" s="7">
        <v>0</v>
      </c>
      <c r="J7" s="7">
        <v>0</v>
      </c>
      <c r="K7" s="7">
        <v>0</v>
      </c>
      <c r="L7" s="7">
        <v>0</v>
      </c>
      <c r="M7" s="7">
        <v>0</v>
      </c>
      <c r="N7" s="7">
        <v>0</v>
      </c>
      <c r="O7" s="7">
        <v>0</v>
      </c>
    </row>
    <row r="8" spans="1:15" ht="12.75">
      <c r="A8" s="2" t="s">
        <v>446</v>
      </c>
      <c r="B8" s="8">
        <f>SUM(B7:B7)</f>
        <v>4</v>
      </c>
      <c r="C8" s="8">
        <f>SUM(C7:C7)</f>
        <v>4</v>
      </c>
      <c r="D8" s="8">
        <f>SUM(D7:D7)</f>
        <v>4</v>
      </c>
      <c r="E8" s="8">
        <f>SUM(E7:E7)</f>
        <v>4</v>
      </c>
      <c r="F8" s="8">
        <f>SUM(F7:F7)</f>
        <v>4</v>
      </c>
      <c r="G8" s="8">
        <f>SUM(G7:G7)</f>
        <v>4</v>
      </c>
      <c r="H8" s="8">
        <f>SUM(H7:H7)</f>
        <v>4</v>
      </c>
      <c r="I8" s="8">
        <f>SUM(I7:I7)</f>
        <v>4</v>
      </c>
      <c r="J8" s="8">
        <f>SUM(J7:J7)</f>
        <v>4</v>
      </c>
      <c r="K8" s="8">
        <f>SUM(K7:K7)</f>
        <v>4</v>
      </c>
      <c r="L8" s="8">
        <f>SUM(L7:L7)</f>
        <v>4</v>
      </c>
      <c r="M8" s="8">
        <f>SUM(M7:M7)</f>
        <v>4</v>
      </c>
      <c r="N8" s="8">
        <f>SUM(N7:N7)</f>
        <v>4</v>
      </c>
      <c r="O8" s="8">
        <f>SUM(O7:O7)</f>
        <v>4</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11"/>
  <sheetViews>
    <sheetView workbookViewId="0" topLeftCell="A1">
      <selection activeCell="A1" sqref="A1"/>
    </sheetView>
  </sheetViews>
  <sheetFormatPr defaultColWidth="9.140625" defaultRowHeight="12.75"/>
  <sheetData>
    <row r="1" ht="12.75">
      <c r="A1" s="1" t="s">
        <v>474</v>
      </c>
    </row>
    <row r="5" spans="1:8" ht="12.75">
      <c r="A5" s="2" t="s">
        <v>475</v>
      </c>
      <c r="B5" s="2" t="s">
        <v>476</v>
      </c>
      <c r="D5" s="2" t="s">
        <v>477</v>
      </c>
      <c r="F5" s="2" t="s">
        <v>478</v>
      </c>
      <c r="H5" s="2" t="s">
        <v>479</v>
      </c>
    </row>
    <row r="6" spans="2:9" ht="12.75">
      <c r="B6" t="s">
        <v>447</v>
      </c>
      <c r="C6" t="s">
        <v>448</v>
      </c>
      <c r="D6" t="s">
        <v>447</v>
      </c>
      <c r="E6" t="s">
        <v>448</v>
      </c>
      <c r="F6" t="s">
        <v>447</v>
      </c>
      <c r="G6" t="s">
        <v>448</v>
      </c>
      <c r="H6" t="s">
        <v>447</v>
      </c>
      <c r="I6" t="s">
        <v>448</v>
      </c>
    </row>
    <row r="7" spans="1:9" ht="12.75">
      <c r="A7" s="2" t="s">
        <v>147</v>
      </c>
      <c r="B7" s="4">
        <v>0</v>
      </c>
      <c r="C7" s="4">
        <v>0</v>
      </c>
      <c r="D7" s="4">
        <v>0</v>
      </c>
      <c r="E7" s="4">
        <v>0</v>
      </c>
      <c r="F7" s="4">
        <v>0</v>
      </c>
      <c r="G7" s="4">
        <v>0</v>
      </c>
      <c r="H7" s="4">
        <v>0</v>
      </c>
      <c r="I7" s="4">
        <v>0</v>
      </c>
    </row>
    <row r="9" spans="1:5" ht="12.75">
      <c r="A9" s="2" t="s">
        <v>467</v>
      </c>
      <c r="E9" s="2" t="s">
        <v>480</v>
      </c>
    </row>
    <row r="10" spans="1:9" ht="12.75">
      <c r="A10" t="s">
        <v>100</v>
      </c>
      <c r="B10" s="4">
        <v>0</v>
      </c>
      <c r="C10" s="4">
        <v>0</v>
      </c>
      <c r="D10" s="4">
        <v>0</v>
      </c>
      <c r="E10" s="4">
        <v>1</v>
      </c>
      <c r="F10" s="4">
        <v>0</v>
      </c>
      <c r="G10" s="4">
        <v>0</v>
      </c>
      <c r="H10" s="4">
        <v>0</v>
      </c>
      <c r="I10" s="4">
        <v>0</v>
      </c>
    </row>
    <row r="11" spans="1:9" ht="12.75">
      <c r="A11" s="2" t="s">
        <v>481</v>
      </c>
      <c r="B11" s="6">
        <f>SUM(B10:B10)</f>
        <v>4</v>
      </c>
      <c r="C11" s="6">
        <f>SUM(C10:C10)</f>
        <v>4</v>
      </c>
      <c r="D11" s="6">
        <f>SUM(D10:D10)</f>
        <v>4</v>
      </c>
      <c r="E11" s="6">
        <f>SUM(E10:E10)</f>
        <v>4</v>
      </c>
      <c r="F11" s="6">
        <f>SUM(F10:F10)</f>
        <v>4</v>
      </c>
      <c r="G11" s="6">
        <f>SUM(G10:G10)</f>
        <v>4</v>
      </c>
      <c r="H11" s="6">
        <f>SUM(H10:H10)</f>
        <v>4</v>
      </c>
      <c r="I11" s="6">
        <f>SUM(I10:I10)</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0"/>
  <sheetViews>
    <sheetView workbookViewId="0" topLeftCell="A1">
      <selection activeCell="A1" sqref="A1"/>
    </sheetView>
  </sheetViews>
  <sheetFormatPr defaultColWidth="9.140625" defaultRowHeight="12.75"/>
  <sheetData>
    <row r="1" ht="12.75">
      <c r="A1" s="1" t="s">
        <v>482</v>
      </c>
    </row>
    <row r="5" spans="1:14" ht="12.75">
      <c r="A5" s="2" t="s">
        <v>441</v>
      </c>
      <c r="B5" s="2" t="s">
        <v>483</v>
      </c>
      <c r="D5" s="2" t="s">
        <v>484</v>
      </c>
      <c r="F5" s="2" t="s">
        <v>485</v>
      </c>
      <c r="H5" s="2" t="s">
        <v>486</v>
      </c>
      <c r="J5" s="2" t="s">
        <v>487</v>
      </c>
      <c r="L5" s="2" t="s">
        <v>488</v>
      </c>
      <c r="N5" s="2" t="s">
        <v>489</v>
      </c>
    </row>
    <row r="6" spans="2:15" ht="12.75">
      <c r="B6" t="s">
        <v>447</v>
      </c>
      <c r="C6" t="s">
        <v>448</v>
      </c>
      <c r="D6" t="s">
        <v>447</v>
      </c>
      <c r="E6" t="s">
        <v>448</v>
      </c>
      <c r="F6" t="s">
        <v>447</v>
      </c>
      <c r="G6" t="s">
        <v>448</v>
      </c>
      <c r="H6" t="s">
        <v>447</v>
      </c>
      <c r="I6" t="s">
        <v>448</v>
      </c>
      <c r="J6" t="s">
        <v>447</v>
      </c>
      <c r="K6" t="s">
        <v>448</v>
      </c>
      <c r="L6" t="s">
        <v>447</v>
      </c>
      <c r="M6" t="s">
        <v>448</v>
      </c>
      <c r="N6" t="s">
        <v>447</v>
      </c>
      <c r="O6" t="s">
        <v>448</v>
      </c>
    </row>
    <row r="7" spans="1:15" ht="12.75">
      <c r="A7" t="s">
        <v>449</v>
      </c>
      <c r="B7" s="4">
        <v>0</v>
      </c>
      <c r="C7" s="4">
        <v>0</v>
      </c>
      <c r="D7" s="4">
        <v>0</v>
      </c>
      <c r="E7" s="4">
        <v>0</v>
      </c>
      <c r="F7" s="4">
        <v>0</v>
      </c>
      <c r="G7" s="4">
        <v>1</v>
      </c>
      <c r="H7" s="4">
        <v>0</v>
      </c>
      <c r="I7" s="4">
        <v>0</v>
      </c>
      <c r="J7" s="4">
        <v>0</v>
      </c>
      <c r="K7" s="4">
        <v>0</v>
      </c>
      <c r="L7" s="4">
        <v>0</v>
      </c>
      <c r="M7" s="4">
        <v>0</v>
      </c>
      <c r="N7" s="4">
        <v>0</v>
      </c>
      <c r="O7" s="4">
        <v>0</v>
      </c>
    </row>
    <row r="8" spans="1:15" ht="12.75">
      <c r="A8" t="s">
        <v>453</v>
      </c>
      <c r="B8" s="4">
        <v>0</v>
      </c>
      <c r="C8" s="4">
        <v>1</v>
      </c>
      <c r="D8" s="4">
        <v>0</v>
      </c>
      <c r="E8" s="4">
        <v>0</v>
      </c>
      <c r="F8" s="4">
        <v>0</v>
      </c>
      <c r="G8" s="4">
        <v>0</v>
      </c>
      <c r="H8" s="4">
        <v>0</v>
      </c>
      <c r="I8" s="4">
        <v>0</v>
      </c>
      <c r="J8" s="4">
        <v>0</v>
      </c>
      <c r="K8" s="4">
        <v>0</v>
      </c>
      <c r="L8" s="4">
        <v>0</v>
      </c>
      <c r="M8" s="4">
        <v>0</v>
      </c>
      <c r="N8" s="4">
        <v>0</v>
      </c>
      <c r="O8" s="4">
        <v>0</v>
      </c>
    </row>
    <row r="9" spans="1:15" ht="12.75">
      <c r="A9" t="s">
        <v>458</v>
      </c>
      <c r="B9" s="4">
        <v>0</v>
      </c>
      <c r="C9" s="4">
        <v>0</v>
      </c>
      <c r="D9" s="4">
        <v>0</v>
      </c>
      <c r="E9" s="4">
        <v>0</v>
      </c>
      <c r="F9" s="4">
        <v>0</v>
      </c>
      <c r="G9" s="4">
        <v>0</v>
      </c>
      <c r="H9" s="4">
        <v>0</v>
      </c>
      <c r="I9" s="4">
        <v>0</v>
      </c>
      <c r="J9" s="4">
        <v>0</v>
      </c>
      <c r="K9" s="4">
        <v>1</v>
      </c>
      <c r="L9" s="4">
        <v>0</v>
      </c>
      <c r="M9" s="4">
        <v>0</v>
      </c>
      <c r="N9" s="4">
        <v>0</v>
      </c>
      <c r="O9" s="4">
        <v>1</v>
      </c>
    </row>
    <row r="10" spans="1:15" ht="12.75">
      <c r="A10" s="2" t="s">
        <v>446</v>
      </c>
      <c r="B10" s="6">
        <f>SUM(B7:B9)</f>
        <v>4</v>
      </c>
      <c r="C10" s="6">
        <f>SUM(C7:C9)</f>
        <v>4</v>
      </c>
      <c r="D10" s="6">
        <f>SUM(D7:D9)</f>
        <v>4</v>
      </c>
      <c r="E10" s="6">
        <f>SUM(E7:E9)</f>
        <v>4</v>
      </c>
      <c r="F10" s="6">
        <f>SUM(F7:F9)</f>
        <v>4</v>
      </c>
      <c r="G10" s="6">
        <f>SUM(G7:G9)</f>
        <v>4</v>
      </c>
      <c r="H10" s="6">
        <f>SUM(H7:H9)</f>
        <v>4</v>
      </c>
      <c r="I10" s="6">
        <f>SUM(I7:I9)</f>
        <v>4</v>
      </c>
      <c r="J10" s="6">
        <f>SUM(J7:J9)</f>
        <v>4</v>
      </c>
      <c r="K10" s="6">
        <f>SUM(K7:K9)</f>
        <v>4</v>
      </c>
      <c r="L10" s="6">
        <f>SUM(L7:L9)</f>
        <v>4</v>
      </c>
      <c r="M10" s="6">
        <f>SUM(M7:M9)</f>
        <v>4</v>
      </c>
      <c r="N10" s="6">
        <f>SUM(N7:N9)</f>
        <v>4</v>
      </c>
      <c r="O10" s="6">
        <f>SUM(O7:O9)</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9.140625" defaultRowHeight="12.75"/>
  <sheetData>
    <row r="1" ht="12.75">
      <c r="A1" s="1" t="s">
        <v>490</v>
      </c>
    </row>
    <row r="5" spans="1:3" ht="12.75">
      <c r="A5" s="2" t="s">
        <v>491</v>
      </c>
      <c r="B5" s="2" t="s">
        <v>492</v>
      </c>
      <c r="C5" s="2" t="s">
        <v>493</v>
      </c>
    </row>
    <row r="7" spans="1:3" ht="12.75">
      <c r="A7" t="s">
        <v>494</v>
      </c>
      <c r="B7" t="s">
        <v>450</v>
      </c>
      <c r="C7" s="4">
        <v>1</v>
      </c>
    </row>
    <row r="8" spans="1:3" ht="12.75">
      <c r="A8" s="2" t="s">
        <v>495</v>
      </c>
      <c r="C8" s="6">
        <f>SUM(C6:C7)</f>
        <v>4</v>
      </c>
    </row>
    <row r="11" spans="1:3" ht="12.75">
      <c r="A11" t="s">
        <v>451</v>
      </c>
      <c r="B11" t="s">
        <v>450</v>
      </c>
      <c r="C11" s="4">
        <v>3</v>
      </c>
    </row>
    <row r="12" spans="1:3" ht="12.75">
      <c r="A12" s="2" t="s">
        <v>495</v>
      </c>
      <c r="C12" s="6">
        <f>SUM(C10:C11)</f>
        <v>4</v>
      </c>
    </row>
    <row r="15" spans="1:3" ht="12.75">
      <c r="A15" t="s">
        <v>453</v>
      </c>
      <c r="B15" t="s">
        <v>450</v>
      </c>
      <c r="C15" s="4">
        <v>2</v>
      </c>
    </row>
    <row r="16" spans="1:3" ht="12.75">
      <c r="A16" s="2" t="s">
        <v>495</v>
      </c>
      <c r="C16" s="6">
        <f>SUM(C14:C15)</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12"/>
  <sheetViews>
    <sheetView workbookViewId="0" topLeftCell="A1">
      <selection activeCell="A1" sqref="A1"/>
    </sheetView>
  </sheetViews>
  <sheetFormatPr defaultColWidth="9.140625" defaultRowHeight="12.75"/>
  <sheetData>
    <row r="1" ht="12.75">
      <c r="A1" s="1" t="s">
        <v>496</v>
      </c>
    </row>
    <row r="5" spans="2:20" ht="12.75">
      <c r="B5" s="2" t="s">
        <v>497</v>
      </c>
      <c r="D5" s="2" t="s">
        <v>498</v>
      </c>
      <c r="F5" s="2" t="s">
        <v>499</v>
      </c>
      <c r="H5" s="2" t="s">
        <v>500</v>
      </c>
      <c r="J5" s="2" t="s">
        <v>501</v>
      </c>
      <c r="L5" s="2" t="s">
        <v>502</v>
      </c>
      <c r="N5" s="2" t="s">
        <v>503</v>
      </c>
      <c r="P5" s="2" t="s">
        <v>504</v>
      </c>
      <c r="R5" s="2" t="s">
        <v>505</v>
      </c>
      <c r="T5" s="2" t="s">
        <v>446</v>
      </c>
    </row>
    <row r="6" spans="1:19" ht="12.75">
      <c r="A6" s="2" t="s">
        <v>441</v>
      </c>
      <c r="B6" t="s">
        <v>447</v>
      </c>
      <c r="C6" t="s">
        <v>448</v>
      </c>
      <c r="D6" t="s">
        <v>447</v>
      </c>
      <c r="E6" t="s">
        <v>448</v>
      </c>
      <c r="F6" t="s">
        <v>447</v>
      </c>
      <c r="G6" t="s">
        <v>448</v>
      </c>
      <c r="H6" t="s">
        <v>447</v>
      </c>
      <c r="I6" t="s">
        <v>448</v>
      </c>
      <c r="J6" t="s">
        <v>447</v>
      </c>
      <c r="K6" t="s">
        <v>448</v>
      </c>
      <c r="L6" t="s">
        <v>447</v>
      </c>
      <c r="M6" t="s">
        <v>448</v>
      </c>
      <c r="N6" t="s">
        <v>447</v>
      </c>
      <c r="O6" t="s">
        <v>448</v>
      </c>
      <c r="P6" t="s">
        <v>447</v>
      </c>
      <c r="Q6" t="s">
        <v>448</v>
      </c>
      <c r="R6" t="s">
        <v>447</v>
      </c>
      <c r="S6" t="s">
        <v>448</v>
      </c>
    </row>
    <row r="7" spans="1:20" ht="12.75">
      <c r="A7" t="s">
        <v>451</v>
      </c>
      <c r="B7" s="4">
        <v>0</v>
      </c>
      <c r="C7" s="4">
        <v>0</v>
      </c>
      <c r="D7" s="4">
        <v>0</v>
      </c>
      <c r="E7" s="4">
        <v>0</v>
      </c>
      <c r="F7" s="4">
        <v>0</v>
      </c>
      <c r="G7" s="4">
        <v>0</v>
      </c>
      <c r="H7" s="4">
        <v>1</v>
      </c>
      <c r="I7" s="4">
        <v>0</v>
      </c>
      <c r="J7" s="4">
        <v>0</v>
      </c>
      <c r="K7" s="4">
        <v>0</v>
      </c>
      <c r="L7" s="4">
        <v>0</v>
      </c>
      <c r="M7" s="4">
        <v>0</v>
      </c>
      <c r="N7" s="4">
        <v>0</v>
      </c>
      <c r="O7" s="4">
        <v>0</v>
      </c>
      <c r="P7" s="4">
        <v>0</v>
      </c>
      <c r="Q7" s="4">
        <v>0</v>
      </c>
      <c r="R7" s="4">
        <v>0</v>
      </c>
      <c r="S7" s="4">
        <v>0</v>
      </c>
      <c r="T7" s="6">
        <f>SUM(B7:S7)</f>
        <v>4</v>
      </c>
    </row>
    <row r="8" spans="1:20" ht="12.75">
      <c r="A8" t="s">
        <v>455</v>
      </c>
      <c r="B8" s="4">
        <v>0</v>
      </c>
      <c r="C8" s="4">
        <v>2</v>
      </c>
      <c r="D8" s="4">
        <v>0</v>
      </c>
      <c r="E8" s="4">
        <v>0</v>
      </c>
      <c r="F8" s="4">
        <v>0</v>
      </c>
      <c r="G8" s="4">
        <v>0</v>
      </c>
      <c r="H8" s="4">
        <v>0</v>
      </c>
      <c r="I8" s="4">
        <v>0</v>
      </c>
      <c r="J8" s="4">
        <v>0</v>
      </c>
      <c r="K8" s="4">
        <v>0</v>
      </c>
      <c r="L8" s="4">
        <v>0</v>
      </c>
      <c r="M8" s="4">
        <v>0</v>
      </c>
      <c r="N8" s="4">
        <v>0</v>
      </c>
      <c r="O8" s="4">
        <v>0</v>
      </c>
      <c r="P8" s="4">
        <v>0</v>
      </c>
      <c r="Q8" s="4">
        <v>0</v>
      </c>
      <c r="R8" s="4">
        <v>0</v>
      </c>
      <c r="S8" s="4">
        <v>0</v>
      </c>
      <c r="T8" s="6">
        <f>SUM(B8:S8)</f>
        <v>4</v>
      </c>
    </row>
    <row r="9" spans="1:20" ht="12.75">
      <c r="A9" t="s">
        <v>459</v>
      </c>
      <c r="B9" s="4">
        <v>0</v>
      </c>
      <c r="C9" s="4">
        <v>0</v>
      </c>
      <c r="D9" s="4">
        <v>0</v>
      </c>
      <c r="E9" s="4">
        <v>1</v>
      </c>
      <c r="F9" s="4">
        <v>0</v>
      </c>
      <c r="G9" s="4">
        <v>0</v>
      </c>
      <c r="H9" s="4">
        <v>0</v>
      </c>
      <c r="I9" s="4">
        <v>0</v>
      </c>
      <c r="J9" s="4">
        <v>0</v>
      </c>
      <c r="K9" s="4">
        <v>0</v>
      </c>
      <c r="L9" s="4">
        <v>0</v>
      </c>
      <c r="M9" s="4">
        <v>1</v>
      </c>
      <c r="N9" s="4">
        <v>0</v>
      </c>
      <c r="O9" s="4">
        <v>0</v>
      </c>
      <c r="P9" s="4">
        <v>0</v>
      </c>
      <c r="Q9" s="4">
        <v>0</v>
      </c>
      <c r="R9" s="4">
        <v>0</v>
      </c>
      <c r="S9" s="4">
        <v>0</v>
      </c>
      <c r="T9" s="6">
        <f>SUM(B9:S9)</f>
        <v>4</v>
      </c>
    </row>
    <row r="10" spans="1:20" ht="12.75">
      <c r="A10" t="s">
        <v>506</v>
      </c>
      <c r="B10" s="4">
        <v>0</v>
      </c>
      <c r="C10" s="4">
        <v>0</v>
      </c>
      <c r="D10" s="4">
        <v>1</v>
      </c>
      <c r="E10" s="4">
        <v>0</v>
      </c>
      <c r="F10" s="4">
        <v>0</v>
      </c>
      <c r="G10" s="4">
        <v>0</v>
      </c>
      <c r="H10" s="4">
        <v>0</v>
      </c>
      <c r="I10" s="4">
        <v>0</v>
      </c>
      <c r="J10" s="4">
        <v>0</v>
      </c>
      <c r="K10" s="4">
        <v>0</v>
      </c>
      <c r="L10" s="4">
        <v>0</v>
      </c>
      <c r="M10" s="4">
        <v>0</v>
      </c>
      <c r="N10" s="4">
        <v>0</v>
      </c>
      <c r="O10" s="4">
        <v>0</v>
      </c>
      <c r="P10" s="4">
        <v>0</v>
      </c>
      <c r="Q10" s="4">
        <v>0</v>
      </c>
      <c r="R10" s="4">
        <v>0</v>
      </c>
      <c r="S10" s="4">
        <v>0</v>
      </c>
      <c r="T10" s="6">
        <f>SUM(B10:S10)</f>
        <v>4</v>
      </c>
    </row>
    <row r="11" spans="1:20" ht="12.75">
      <c r="A11" t="s">
        <v>507</v>
      </c>
      <c r="B11" s="4">
        <v>1</v>
      </c>
      <c r="C11" s="4">
        <v>0</v>
      </c>
      <c r="D11" s="4">
        <v>0</v>
      </c>
      <c r="E11" s="4">
        <v>0</v>
      </c>
      <c r="F11" s="4">
        <v>0</v>
      </c>
      <c r="G11" s="4">
        <v>0</v>
      </c>
      <c r="H11" s="4">
        <v>0</v>
      </c>
      <c r="I11" s="4">
        <v>0</v>
      </c>
      <c r="J11" s="4">
        <v>0</v>
      </c>
      <c r="K11" s="4">
        <v>0</v>
      </c>
      <c r="L11" s="4">
        <v>0</v>
      </c>
      <c r="M11" s="4">
        <v>0</v>
      </c>
      <c r="N11" s="4">
        <v>0</v>
      </c>
      <c r="O11" s="4">
        <v>0</v>
      </c>
      <c r="P11" s="4">
        <v>0</v>
      </c>
      <c r="Q11" s="4">
        <v>0</v>
      </c>
      <c r="R11" s="4">
        <v>0</v>
      </c>
      <c r="S11" s="4">
        <v>0</v>
      </c>
      <c r="T11" s="6">
        <f>SUM(B11:S11)</f>
        <v>4</v>
      </c>
    </row>
    <row r="12" spans="1:20" ht="12.75">
      <c r="A12" s="2" t="s">
        <v>446</v>
      </c>
      <c r="B12" s="6">
        <f>SUM(B7:B11)</f>
        <v>4</v>
      </c>
      <c r="C12" s="6">
        <f>SUM(C7:C11)</f>
        <v>4</v>
      </c>
      <c r="D12" s="6">
        <f>SUM(D7:D11)</f>
        <v>4</v>
      </c>
      <c r="E12" s="6">
        <f>SUM(E7:E11)</f>
        <v>4</v>
      </c>
      <c r="F12" s="6">
        <f>SUM(F7:F11)</f>
        <v>4</v>
      </c>
      <c r="G12" s="6">
        <f>SUM(G7:G11)</f>
        <v>4</v>
      </c>
      <c r="H12" s="6">
        <f>SUM(H7:H11)</f>
        <v>4</v>
      </c>
      <c r="I12" s="6">
        <f>SUM(I7:I11)</f>
        <v>4</v>
      </c>
      <c r="J12" s="6">
        <f>SUM(J7:J11)</f>
        <v>4</v>
      </c>
      <c r="K12" s="6">
        <f>SUM(K7:K11)</f>
        <v>4</v>
      </c>
      <c r="L12" s="6">
        <f>SUM(L7:L11)</f>
        <v>4</v>
      </c>
      <c r="M12" s="6">
        <f>SUM(M7:M11)</f>
        <v>4</v>
      </c>
      <c r="N12" s="6">
        <f>SUM(N7:N11)</f>
        <v>4</v>
      </c>
      <c r="O12" s="6">
        <f>SUM(O7:O11)</f>
        <v>4</v>
      </c>
      <c r="P12" s="6">
        <f>SUM(P7:P11)</f>
        <v>4</v>
      </c>
      <c r="Q12" s="6">
        <f>SUM(Q7:Q11)</f>
        <v>4</v>
      </c>
      <c r="R12" s="6">
        <f>SUM(R7:R11)</f>
        <v>4</v>
      </c>
      <c r="S12" s="6">
        <f>SUM(S7:S11)</f>
        <v>4</v>
      </c>
      <c r="T12" s="6">
        <f>SUM(T7:T11)</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sheetData>
    <row r="1" ht="12.75">
      <c r="A1" s="1" t="s">
        <v>508</v>
      </c>
    </row>
    <row r="5" spans="2:20" ht="12.75">
      <c r="B5" s="2" t="s">
        <v>509</v>
      </c>
      <c r="D5" s="2" t="s">
        <v>505</v>
      </c>
      <c r="F5" s="2" t="s">
        <v>510</v>
      </c>
      <c r="H5" s="2" t="s">
        <v>511</v>
      </c>
      <c r="J5" s="2" t="s">
        <v>512</v>
      </c>
      <c r="L5" s="2" t="s">
        <v>513</v>
      </c>
      <c r="N5" s="2" t="s">
        <v>514</v>
      </c>
      <c r="P5" s="2" t="s">
        <v>515</v>
      </c>
      <c r="R5" s="2" t="s">
        <v>516</v>
      </c>
      <c r="T5" s="2" t="s">
        <v>517</v>
      </c>
    </row>
    <row r="6" spans="1:19" ht="12.75">
      <c r="A6" s="2" t="s">
        <v>441</v>
      </c>
      <c r="B6" t="s">
        <v>447</v>
      </c>
      <c r="C6" t="s">
        <v>448</v>
      </c>
      <c r="D6" t="s">
        <v>447</v>
      </c>
      <c r="E6" t="s">
        <v>448</v>
      </c>
      <c r="F6" t="s">
        <v>447</v>
      </c>
      <c r="G6" t="s">
        <v>448</v>
      </c>
      <c r="H6" t="s">
        <v>447</v>
      </c>
      <c r="I6" t="s">
        <v>448</v>
      </c>
      <c r="J6" t="s">
        <v>447</v>
      </c>
      <c r="K6" t="s">
        <v>448</v>
      </c>
      <c r="L6" t="s">
        <v>447</v>
      </c>
      <c r="M6" t="s">
        <v>448</v>
      </c>
      <c r="N6" t="s">
        <v>447</v>
      </c>
      <c r="O6" t="s">
        <v>448</v>
      </c>
      <c r="P6" t="s">
        <v>447</v>
      </c>
      <c r="Q6" t="s">
        <v>448</v>
      </c>
      <c r="R6" t="s">
        <v>447</v>
      </c>
      <c r="S6" t="s">
        <v>448</v>
      </c>
    </row>
    <row r="7" spans="1:20" ht="12.75">
      <c r="A7" t="s">
        <v>449</v>
      </c>
      <c r="B7" s="4">
        <v>0</v>
      </c>
      <c r="C7" s="4">
        <v>0</v>
      </c>
      <c r="D7" s="4">
        <v>0</v>
      </c>
      <c r="E7" s="4">
        <v>0</v>
      </c>
      <c r="F7" s="4">
        <v>0</v>
      </c>
      <c r="G7" s="4">
        <v>0</v>
      </c>
      <c r="H7" s="4">
        <v>0</v>
      </c>
      <c r="I7" s="4">
        <v>0</v>
      </c>
      <c r="J7" s="4">
        <v>0</v>
      </c>
      <c r="K7" s="4">
        <v>0</v>
      </c>
      <c r="L7" s="4">
        <v>0</v>
      </c>
      <c r="M7" s="4">
        <v>1</v>
      </c>
      <c r="N7" s="4">
        <v>0</v>
      </c>
      <c r="O7" s="4">
        <v>0</v>
      </c>
      <c r="P7" s="4">
        <v>0</v>
      </c>
      <c r="Q7" s="4">
        <v>0</v>
      </c>
      <c r="R7" s="4">
        <v>0</v>
      </c>
      <c r="S7" s="4">
        <v>0</v>
      </c>
      <c r="T7" s="6">
        <f>SUM(B7:S7)</f>
        <v>4</v>
      </c>
    </row>
    <row r="8" spans="1:20" ht="12.75">
      <c r="A8" s="2" t="s">
        <v>446</v>
      </c>
      <c r="B8" s="6">
        <f>SUM(B7:B7)</f>
        <v>4</v>
      </c>
      <c r="C8" s="6">
        <f>SUM(C7:C7)</f>
        <v>4</v>
      </c>
      <c r="D8" s="6">
        <f>SUM(D7:D7)</f>
        <v>4</v>
      </c>
      <c r="E8" s="6">
        <f>SUM(E7:E7)</f>
        <v>4</v>
      </c>
      <c r="F8" s="6">
        <f>SUM(F7:F7)</f>
        <v>4</v>
      </c>
      <c r="G8" s="6">
        <f>SUM(G7:G7)</f>
        <v>4</v>
      </c>
      <c r="H8" s="6">
        <f>SUM(H7:H7)</f>
        <v>4</v>
      </c>
      <c r="I8" s="6">
        <f>SUM(I7:I7)</f>
        <v>4</v>
      </c>
      <c r="J8" s="6">
        <f>SUM(J7:J7)</f>
        <v>4</v>
      </c>
      <c r="K8" s="6">
        <f>SUM(K7:K7)</f>
        <v>4</v>
      </c>
      <c r="L8" s="6">
        <f>SUM(L7:L7)</f>
        <v>4</v>
      </c>
      <c r="M8" s="6">
        <f>SUM(M7:M7)</f>
        <v>4</v>
      </c>
      <c r="N8" s="6">
        <f>SUM(N7:N7)</f>
        <v>4</v>
      </c>
      <c r="O8" s="6">
        <f>SUM(O7:O7)</f>
        <v>4</v>
      </c>
      <c r="P8" s="6">
        <f>SUM(P7:P7)</f>
        <v>4</v>
      </c>
      <c r="Q8" s="6">
        <f>SUM(Q7:Q7)</f>
        <v>4</v>
      </c>
      <c r="R8" s="6">
        <f>SUM(R7:R7)</f>
        <v>4</v>
      </c>
      <c r="S8" s="6">
        <f>SUM(S7:S7)</f>
        <v>4</v>
      </c>
      <c r="T8" s="6">
        <f>SUM(T7:T7)</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V24"/>
  <sheetViews>
    <sheetView workbookViewId="0" topLeftCell="A1">
      <selection activeCell="A1" sqref="A1"/>
    </sheetView>
  </sheetViews>
  <sheetFormatPr defaultColWidth="9.140625" defaultRowHeight="12.75"/>
  <sheetData>
    <row r="1" ht="12.75">
      <c r="A1" s="1" t="s">
        <v>518</v>
      </c>
    </row>
    <row r="5" spans="1:22" ht="12.75">
      <c r="A5" s="2" t="s">
        <v>519</v>
      </c>
      <c r="B5" s="2" t="s">
        <v>520</v>
      </c>
      <c r="D5" s="2" t="s">
        <v>521</v>
      </c>
      <c r="F5" s="2" t="s">
        <v>522</v>
      </c>
      <c r="H5" s="2" t="s">
        <v>523</v>
      </c>
      <c r="J5" s="2" t="s">
        <v>524</v>
      </c>
      <c r="L5" s="2" t="s">
        <v>525</v>
      </c>
      <c r="N5" s="2" t="s">
        <v>526</v>
      </c>
      <c r="P5" s="2" t="s">
        <v>527</v>
      </c>
      <c r="R5" s="2" t="s">
        <v>528</v>
      </c>
      <c r="T5" s="2" t="s">
        <v>529</v>
      </c>
      <c r="V5" s="2" t="s">
        <v>446</v>
      </c>
    </row>
    <row r="6" spans="1:21" ht="12.75">
      <c r="A6" s="2" t="s">
        <v>441</v>
      </c>
      <c r="B6" t="s">
        <v>447</v>
      </c>
      <c r="C6" t="s">
        <v>448</v>
      </c>
      <c r="D6" t="s">
        <v>447</v>
      </c>
      <c r="E6" t="s">
        <v>448</v>
      </c>
      <c r="F6" t="s">
        <v>447</v>
      </c>
      <c r="G6" t="s">
        <v>448</v>
      </c>
      <c r="H6" t="s">
        <v>447</v>
      </c>
      <c r="I6" t="s">
        <v>448</v>
      </c>
      <c r="J6" t="s">
        <v>447</v>
      </c>
      <c r="K6" t="s">
        <v>448</v>
      </c>
      <c r="L6" t="s">
        <v>447</v>
      </c>
      <c r="M6" t="s">
        <v>448</v>
      </c>
      <c r="N6" t="s">
        <v>447</v>
      </c>
      <c r="O6" t="s">
        <v>448</v>
      </c>
      <c r="P6" t="s">
        <v>447</v>
      </c>
      <c r="Q6" t="s">
        <v>448</v>
      </c>
      <c r="R6" t="s">
        <v>447</v>
      </c>
      <c r="S6" t="s">
        <v>448</v>
      </c>
      <c r="T6" t="s">
        <v>447</v>
      </c>
      <c r="U6" t="s">
        <v>448</v>
      </c>
    </row>
    <row r="7" spans="1:22" ht="12.75">
      <c r="A7" t="s">
        <v>449</v>
      </c>
      <c r="B7" s="3">
        <v>0</v>
      </c>
      <c r="C7" s="3">
        <v>0</v>
      </c>
      <c r="D7" s="3">
        <v>0</v>
      </c>
      <c r="E7" s="3">
        <v>0</v>
      </c>
      <c r="F7" s="3">
        <v>0</v>
      </c>
      <c r="G7" s="3">
        <v>1</v>
      </c>
      <c r="H7" s="3">
        <v>0</v>
      </c>
      <c r="I7" s="3">
        <v>0</v>
      </c>
      <c r="J7" s="3">
        <v>0</v>
      </c>
      <c r="K7" s="3">
        <v>0</v>
      </c>
      <c r="L7" s="3">
        <v>0</v>
      </c>
      <c r="M7" s="3">
        <v>0</v>
      </c>
      <c r="N7" s="3">
        <v>0</v>
      </c>
      <c r="O7" s="3">
        <v>0</v>
      </c>
      <c r="P7" s="3">
        <v>0</v>
      </c>
      <c r="Q7" s="3">
        <v>0</v>
      </c>
      <c r="R7" s="3">
        <v>0</v>
      </c>
      <c r="S7" s="3">
        <v>0</v>
      </c>
      <c r="T7" s="3">
        <v>0</v>
      </c>
      <c r="U7" s="3">
        <v>0</v>
      </c>
      <c r="V7" s="5">
        <f>SUM(B7:U7)</f>
        <v>4</v>
      </c>
    </row>
    <row r="8" spans="1:22" ht="12.75">
      <c r="A8" t="s">
        <v>450</v>
      </c>
      <c r="B8" s="3">
        <v>4</v>
      </c>
      <c r="C8" s="3">
        <v>1</v>
      </c>
      <c r="D8" s="3">
        <v>1</v>
      </c>
      <c r="E8" s="3">
        <v>0</v>
      </c>
      <c r="F8" s="3">
        <v>0</v>
      </c>
      <c r="G8" s="3">
        <v>0</v>
      </c>
      <c r="H8" s="3">
        <v>0</v>
      </c>
      <c r="I8" s="3">
        <v>0</v>
      </c>
      <c r="J8" s="3">
        <v>0</v>
      </c>
      <c r="K8" s="3">
        <v>0</v>
      </c>
      <c r="L8" s="3">
        <v>0</v>
      </c>
      <c r="M8" s="3">
        <v>0</v>
      </c>
      <c r="N8" s="3">
        <v>0</v>
      </c>
      <c r="O8" s="3">
        <v>0</v>
      </c>
      <c r="P8" s="3">
        <v>0</v>
      </c>
      <c r="Q8" s="3">
        <v>0</v>
      </c>
      <c r="R8" s="3">
        <v>0</v>
      </c>
      <c r="S8" s="3">
        <v>0</v>
      </c>
      <c r="T8" s="3">
        <v>0</v>
      </c>
      <c r="U8" s="3">
        <v>0</v>
      </c>
      <c r="V8" s="5">
        <f>SUM(B8:U8)</f>
        <v>4</v>
      </c>
    </row>
    <row r="9" spans="1:22" ht="12.75">
      <c r="A9" t="s">
        <v>451</v>
      </c>
      <c r="B9" s="3">
        <v>0</v>
      </c>
      <c r="C9" s="3">
        <v>0</v>
      </c>
      <c r="D9" s="3">
        <v>0</v>
      </c>
      <c r="E9" s="3">
        <v>0</v>
      </c>
      <c r="F9" s="3">
        <v>1</v>
      </c>
      <c r="G9" s="3">
        <v>0</v>
      </c>
      <c r="H9" s="3">
        <v>0</v>
      </c>
      <c r="I9" s="3">
        <v>0</v>
      </c>
      <c r="J9" s="3">
        <v>0</v>
      </c>
      <c r="K9" s="3">
        <v>0</v>
      </c>
      <c r="L9" s="3">
        <v>0</v>
      </c>
      <c r="M9" s="3">
        <v>0</v>
      </c>
      <c r="N9" s="3">
        <v>0</v>
      </c>
      <c r="O9" s="3">
        <v>0</v>
      </c>
      <c r="P9" s="3">
        <v>0</v>
      </c>
      <c r="Q9" s="3">
        <v>0</v>
      </c>
      <c r="R9" s="3">
        <v>0</v>
      </c>
      <c r="S9" s="3">
        <v>0</v>
      </c>
      <c r="T9" s="3">
        <v>0</v>
      </c>
      <c r="U9" s="3">
        <v>0</v>
      </c>
      <c r="V9" s="5">
        <f>SUM(B9:U9)</f>
        <v>4</v>
      </c>
    </row>
    <row r="10" spans="1:22" ht="12.75">
      <c r="A10" t="s">
        <v>452</v>
      </c>
      <c r="B10" s="3">
        <v>0</v>
      </c>
      <c r="C10" s="3">
        <v>0</v>
      </c>
      <c r="D10" s="3">
        <v>0</v>
      </c>
      <c r="E10" s="3">
        <v>0</v>
      </c>
      <c r="F10" s="3">
        <v>0</v>
      </c>
      <c r="G10" s="3">
        <v>0</v>
      </c>
      <c r="H10" s="3">
        <v>0</v>
      </c>
      <c r="I10" s="3">
        <v>0</v>
      </c>
      <c r="J10" s="3">
        <v>0</v>
      </c>
      <c r="K10" s="3">
        <v>0</v>
      </c>
      <c r="L10" s="3">
        <v>0</v>
      </c>
      <c r="M10" s="3">
        <v>0</v>
      </c>
      <c r="N10" s="3">
        <v>0</v>
      </c>
      <c r="O10" s="3">
        <v>0</v>
      </c>
      <c r="P10" s="3">
        <v>1</v>
      </c>
      <c r="Q10" s="3">
        <v>1</v>
      </c>
      <c r="R10" s="3">
        <v>0</v>
      </c>
      <c r="S10" s="3">
        <v>0</v>
      </c>
      <c r="T10" s="3">
        <v>0</v>
      </c>
      <c r="U10" s="3">
        <v>0</v>
      </c>
      <c r="V10" s="5">
        <f>SUM(B10:U10)</f>
        <v>4</v>
      </c>
    </row>
    <row r="11" spans="1:22" ht="12.75">
      <c r="A11" t="s">
        <v>453</v>
      </c>
      <c r="B11" s="3">
        <v>0</v>
      </c>
      <c r="C11" s="3">
        <v>1</v>
      </c>
      <c r="D11" s="3">
        <v>0</v>
      </c>
      <c r="E11" s="3">
        <v>0</v>
      </c>
      <c r="F11" s="3">
        <v>0</v>
      </c>
      <c r="G11" s="3">
        <v>3</v>
      </c>
      <c r="H11" s="3">
        <v>0</v>
      </c>
      <c r="I11" s="3">
        <v>1</v>
      </c>
      <c r="J11" s="3">
        <v>0</v>
      </c>
      <c r="K11" s="3">
        <v>0</v>
      </c>
      <c r="L11" s="3">
        <v>0</v>
      </c>
      <c r="M11" s="3">
        <v>0</v>
      </c>
      <c r="N11" s="3">
        <v>0</v>
      </c>
      <c r="O11" s="3">
        <v>0</v>
      </c>
      <c r="P11" s="3">
        <v>2</v>
      </c>
      <c r="Q11" s="3">
        <v>0</v>
      </c>
      <c r="R11" s="3">
        <v>0</v>
      </c>
      <c r="S11" s="3">
        <v>0</v>
      </c>
      <c r="T11" s="3">
        <v>0</v>
      </c>
      <c r="U11" s="3">
        <v>0</v>
      </c>
      <c r="V11" s="5">
        <f>SUM(B11:U11)</f>
        <v>4</v>
      </c>
    </row>
    <row r="12" spans="1:22" ht="12.75">
      <c r="A12" t="s">
        <v>454</v>
      </c>
      <c r="B12" s="3">
        <v>0</v>
      </c>
      <c r="C12" s="3">
        <v>0</v>
      </c>
      <c r="D12" s="3">
        <v>0</v>
      </c>
      <c r="E12" s="3">
        <v>0</v>
      </c>
      <c r="F12" s="3">
        <v>0</v>
      </c>
      <c r="G12" s="3">
        <v>0</v>
      </c>
      <c r="H12" s="3">
        <v>0</v>
      </c>
      <c r="I12" s="3">
        <v>0</v>
      </c>
      <c r="J12" s="3">
        <v>0</v>
      </c>
      <c r="K12" s="3">
        <v>0</v>
      </c>
      <c r="L12" s="3">
        <v>0</v>
      </c>
      <c r="M12" s="3">
        <v>0</v>
      </c>
      <c r="N12" s="3">
        <v>0</v>
      </c>
      <c r="O12" s="3">
        <v>0</v>
      </c>
      <c r="P12" s="3">
        <v>0</v>
      </c>
      <c r="Q12" s="3">
        <v>1</v>
      </c>
      <c r="R12" s="3">
        <v>0</v>
      </c>
      <c r="S12" s="3">
        <v>0</v>
      </c>
      <c r="T12" s="3">
        <v>0</v>
      </c>
      <c r="U12" s="3">
        <v>0</v>
      </c>
      <c r="V12" s="5">
        <f>SUM(B12:U12)</f>
        <v>4</v>
      </c>
    </row>
    <row r="13" spans="1:22" ht="12.75">
      <c r="A13" t="s">
        <v>455</v>
      </c>
      <c r="B13" s="3">
        <v>0</v>
      </c>
      <c r="C13" s="3">
        <v>0</v>
      </c>
      <c r="D13" s="3">
        <v>0</v>
      </c>
      <c r="E13" s="3">
        <v>0</v>
      </c>
      <c r="F13" s="3">
        <v>0</v>
      </c>
      <c r="G13" s="3">
        <v>0</v>
      </c>
      <c r="H13" s="3">
        <v>0</v>
      </c>
      <c r="I13" s="3">
        <v>0</v>
      </c>
      <c r="J13" s="3">
        <v>0</v>
      </c>
      <c r="K13" s="3">
        <v>0</v>
      </c>
      <c r="L13" s="3">
        <v>0</v>
      </c>
      <c r="M13" s="3">
        <v>0</v>
      </c>
      <c r="N13" s="3">
        <v>0</v>
      </c>
      <c r="O13" s="3">
        <v>0</v>
      </c>
      <c r="P13" s="3">
        <v>0</v>
      </c>
      <c r="Q13" s="3">
        <v>2</v>
      </c>
      <c r="R13" s="3">
        <v>1</v>
      </c>
      <c r="S13" s="3">
        <v>0</v>
      </c>
      <c r="T13" s="3">
        <v>0</v>
      </c>
      <c r="U13" s="3">
        <v>0</v>
      </c>
      <c r="V13" s="5">
        <f>SUM(B13:U13)</f>
        <v>4</v>
      </c>
    </row>
    <row r="14" spans="1:22" ht="12.75">
      <c r="A14" t="s">
        <v>456</v>
      </c>
      <c r="B14" s="3">
        <v>0</v>
      </c>
      <c r="C14" s="3">
        <v>0</v>
      </c>
      <c r="D14" s="3">
        <v>0</v>
      </c>
      <c r="E14" s="3">
        <v>0</v>
      </c>
      <c r="F14" s="3">
        <v>0</v>
      </c>
      <c r="G14" s="3">
        <v>0</v>
      </c>
      <c r="H14" s="3">
        <v>0</v>
      </c>
      <c r="I14" s="3">
        <v>0</v>
      </c>
      <c r="J14" s="3">
        <v>0</v>
      </c>
      <c r="K14" s="3">
        <v>0</v>
      </c>
      <c r="L14" s="3">
        <v>0</v>
      </c>
      <c r="M14" s="3">
        <v>0</v>
      </c>
      <c r="N14" s="3">
        <v>0</v>
      </c>
      <c r="O14" s="3">
        <v>0</v>
      </c>
      <c r="P14" s="3">
        <v>0</v>
      </c>
      <c r="Q14" s="3">
        <v>1</v>
      </c>
      <c r="R14" s="3">
        <v>0</v>
      </c>
      <c r="S14" s="3">
        <v>0</v>
      </c>
      <c r="T14" s="3">
        <v>0</v>
      </c>
      <c r="U14" s="3">
        <v>0</v>
      </c>
      <c r="V14" s="5">
        <f>SUM(B14:U14)</f>
        <v>4</v>
      </c>
    </row>
    <row r="15" spans="1:22" ht="12.75">
      <c r="A15" t="s">
        <v>457</v>
      </c>
      <c r="B15" s="3">
        <v>0</v>
      </c>
      <c r="C15" s="3">
        <v>0</v>
      </c>
      <c r="D15" s="3">
        <v>0</v>
      </c>
      <c r="E15" s="3">
        <v>0</v>
      </c>
      <c r="F15" s="3">
        <v>1</v>
      </c>
      <c r="G15" s="3">
        <v>0</v>
      </c>
      <c r="H15" s="3">
        <v>2</v>
      </c>
      <c r="I15" s="3">
        <v>0</v>
      </c>
      <c r="J15" s="3">
        <v>0</v>
      </c>
      <c r="K15" s="3">
        <v>0</v>
      </c>
      <c r="L15" s="3">
        <v>0</v>
      </c>
      <c r="M15" s="3">
        <v>0</v>
      </c>
      <c r="N15" s="3">
        <v>0</v>
      </c>
      <c r="O15" s="3">
        <v>0</v>
      </c>
      <c r="P15" s="3">
        <v>0</v>
      </c>
      <c r="Q15" s="3">
        <v>1</v>
      </c>
      <c r="R15" s="3">
        <v>0</v>
      </c>
      <c r="S15" s="3">
        <v>0</v>
      </c>
      <c r="T15" s="3">
        <v>0</v>
      </c>
      <c r="U15" s="3">
        <v>0</v>
      </c>
      <c r="V15" s="5">
        <f>SUM(B15:U15)</f>
        <v>4</v>
      </c>
    </row>
    <row r="16" spans="1:22" ht="12.75">
      <c r="A16" t="s">
        <v>458</v>
      </c>
      <c r="B16" s="3">
        <v>4</v>
      </c>
      <c r="C16" s="3">
        <v>3</v>
      </c>
      <c r="D16" s="3">
        <v>0</v>
      </c>
      <c r="E16" s="3">
        <v>0</v>
      </c>
      <c r="F16" s="3">
        <v>2</v>
      </c>
      <c r="G16" s="3">
        <v>1</v>
      </c>
      <c r="H16" s="3">
        <v>1</v>
      </c>
      <c r="I16" s="3">
        <v>0</v>
      </c>
      <c r="J16" s="3">
        <v>0</v>
      </c>
      <c r="K16" s="3">
        <v>0</v>
      </c>
      <c r="L16" s="3">
        <v>0</v>
      </c>
      <c r="M16" s="3">
        <v>0</v>
      </c>
      <c r="N16" s="3">
        <v>0</v>
      </c>
      <c r="O16" s="3">
        <v>0</v>
      </c>
      <c r="P16" s="3">
        <v>0</v>
      </c>
      <c r="Q16" s="3">
        <v>0</v>
      </c>
      <c r="R16" s="3">
        <v>0</v>
      </c>
      <c r="S16" s="3">
        <v>0</v>
      </c>
      <c r="T16" s="3">
        <v>0</v>
      </c>
      <c r="U16" s="3">
        <v>0</v>
      </c>
      <c r="V16" s="5">
        <f>SUM(B16:U16)</f>
        <v>4</v>
      </c>
    </row>
    <row r="17" spans="1:22" ht="12.75">
      <c r="A17" t="s">
        <v>459</v>
      </c>
      <c r="B17" s="3">
        <v>0</v>
      </c>
      <c r="C17" s="3">
        <v>0</v>
      </c>
      <c r="D17" s="3">
        <v>0</v>
      </c>
      <c r="E17" s="3">
        <v>0</v>
      </c>
      <c r="F17" s="3">
        <v>0</v>
      </c>
      <c r="G17" s="3">
        <v>0</v>
      </c>
      <c r="H17" s="3">
        <v>0</v>
      </c>
      <c r="I17" s="3">
        <v>0</v>
      </c>
      <c r="J17" s="3">
        <v>0</v>
      </c>
      <c r="K17" s="3">
        <v>0</v>
      </c>
      <c r="L17" s="3">
        <v>0</v>
      </c>
      <c r="M17" s="3">
        <v>0</v>
      </c>
      <c r="N17" s="3">
        <v>0</v>
      </c>
      <c r="O17" s="3">
        <v>0</v>
      </c>
      <c r="P17" s="3">
        <v>1</v>
      </c>
      <c r="Q17" s="3">
        <v>0</v>
      </c>
      <c r="R17" s="3">
        <v>0</v>
      </c>
      <c r="S17" s="3">
        <v>0</v>
      </c>
      <c r="T17" s="3">
        <v>0</v>
      </c>
      <c r="U17" s="3">
        <v>0</v>
      </c>
      <c r="V17" s="5">
        <f>SUM(B17:U17)</f>
        <v>4</v>
      </c>
    </row>
    <row r="18" spans="1:22" ht="12.75">
      <c r="A18" t="s">
        <v>460</v>
      </c>
      <c r="B18" s="3">
        <v>0</v>
      </c>
      <c r="C18" s="3">
        <v>0</v>
      </c>
      <c r="D18" s="3">
        <v>0</v>
      </c>
      <c r="E18" s="3">
        <v>0</v>
      </c>
      <c r="F18" s="3">
        <v>0</v>
      </c>
      <c r="G18" s="3">
        <v>0</v>
      </c>
      <c r="H18" s="3">
        <v>0</v>
      </c>
      <c r="I18" s="3">
        <v>0</v>
      </c>
      <c r="J18" s="3">
        <v>0</v>
      </c>
      <c r="K18" s="3">
        <v>0</v>
      </c>
      <c r="L18" s="3">
        <v>0</v>
      </c>
      <c r="M18" s="3">
        <v>0</v>
      </c>
      <c r="N18" s="3">
        <v>0</v>
      </c>
      <c r="O18" s="3">
        <v>0</v>
      </c>
      <c r="P18" s="3">
        <v>2</v>
      </c>
      <c r="Q18" s="3">
        <v>0</v>
      </c>
      <c r="R18" s="3">
        <v>0</v>
      </c>
      <c r="S18" s="3">
        <v>0</v>
      </c>
      <c r="T18" s="3">
        <v>0</v>
      </c>
      <c r="U18" s="3">
        <v>0</v>
      </c>
      <c r="V18" s="5">
        <f>SUM(B18:U18)</f>
        <v>4</v>
      </c>
    </row>
    <row r="19" spans="1:22" ht="12.75">
      <c r="A19" t="s">
        <v>461</v>
      </c>
      <c r="B19" s="3">
        <v>0</v>
      </c>
      <c r="C19" s="3">
        <v>0</v>
      </c>
      <c r="D19" s="3">
        <v>0</v>
      </c>
      <c r="E19" s="3">
        <v>0</v>
      </c>
      <c r="F19" s="3">
        <v>0</v>
      </c>
      <c r="G19" s="3">
        <v>0</v>
      </c>
      <c r="H19" s="3">
        <v>0</v>
      </c>
      <c r="I19" s="3">
        <v>0</v>
      </c>
      <c r="J19" s="3">
        <v>0</v>
      </c>
      <c r="K19" s="3">
        <v>0</v>
      </c>
      <c r="L19" s="3">
        <v>0</v>
      </c>
      <c r="M19" s="3">
        <v>0</v>
      </c>
      <c r="N19" s="3">
        <v>0</v>
      </c>
      <c r="O19" s="3">
        <v>0</v>
      </c>
      <c r="P19" s="3">
        <v>2</v>
      </c>
      <c r="Q19" s="3">
        <v>0</v>
      </c>
      <c r="R19" s="3">
        <v>0</v>
      </c>
      <c r="S19" s="3">
        <v>1</v>
      </c>
      <c r="T19" s="3">
        <v>0</v>
      </c>
      <c r="U19" s="3">
        <v>0</v>
      </c>
      <c r="V19" s="5">
        <f>SUM(B19:U19)</f>
        <v>4</v>
      </c>
    </row>
    <row r="20" spans="1:22" ht="12.75">
      <c r="A20" t="s">
        <v>462</v>
      </c>
      <c r="B20" s="3">
        <v>0</v>
      </c>
      <c r="C20" s="3">
        <v>0</v>
      </c>
      <c r="D20" s="3">
        <v>0</v>
      </c>
      <c r="E20" s="3">
        <v>0</v>
      </c>
      <c r="F20" s="3">
        <v>0</v>
      </c>
      <c r="G20" s="3">
        <v>0</v>
      </c>
      <c r="H20" s="3">
        <v>0</v>
      </c>
      <c r="I20" s="3">
        <v>0</v>
      </c>
      <c r="J20" s="3">
        <v>0</v>
      </c>
      <c r="K20" s="3">
        <v>0</v>
      </c>
      <c r="L20" s="3">
        <v>0</v>
      </c>
      <c r="M20" s="3">
        <v>0</v>
      </c>
      <c r="N20" s="3">
        <v>0</v>
      </c>
      <c r="O20" s="3">
        <v>0</v>
      </c>
      <c r="P20" s="3">
        <v>0</v>
      </c>
      <c r="Q20" s="3">
        <v>1</v>
      </c>
      <c r="R20" s="3">
        <v>0</v>
      </c>
      <c r="S20" s="3">
        <v>0</v>
      </c>
      <c r="T20" s="3">
        <v>0</v>
      </c>
      <c r="U20" s="3">
        <v>0</v>
      </c>
      <c r="V20" s="5">
        <f>SUM(B20:U20)</f>
        <v>4</v>
      </c>
    </row>
    <row r="21" spans="1:22" ht="12.75">
      <c r="A21" t="s">
        <v>463</v>
      </c>
      <c r="B21" s="3">
        <v>0</v>
      </c>
      <c r="C21" s="3">
        <v>0</v>
      </c>
      <c r="D21" s="3">
        <v>0</v>
      </c>
      <c r="E21" s="3">
        <v>0</v>
      </c>
      <c r="F21" s="3">
        <v>1</v>
      </c>
      <c r="G21" s="3">
        <v>0</v>
      </c>
      <c r="H21" s="3">
        <v>0</v>
      </c>
      <c r="I21" s="3">
        <v>0</v>
      </c>
      <c r="J21" s="3">
        <v>0</v>
      </c>
      <c r="K21" s="3">
        <v>0</v>
      </c>
      <c r="L21" s="3">
        <v>0</v>
      </c>
      <c r="M21" s="3">
        <v>0</v>
      </c>
      <c r="N21" s="3">
        <v>0</v>
      </c>
      <c r="O21" s="3">
        <v>0</v>
      </c>
      <c r="P21" s="3">
        <v>0</v>
      </c>
      <c r="Q21" s="3">
        <v>0</v>
      </c>
      <c r="R21" s="3">
        <v>0</v>
      </c>
      <c r="S21" s="3">
        <v>0</v>
      </c>
      <c r="T21" s="3">
        <v>0</v>
      </c>
      <c r="U21" s="3">
        <v>0</v>
      </c>
      <c r="V21" s="5">
        <f>SUM(B21:U21)</f>
        <v>4</v>
      </c>
    </row>
    <row r="22" spans="1:22" ht="12.75">
      <c r="A22" t="s">
        <v>464</v>
      </c>
      <c r="B22" s="3">
        <v>2</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5">
        <f>SUM(B22:U22)</f>
        <v>4</v>
      </c>
    </row>
    <row r="23" spans="1:22" ht="12.75">
      <c r="A23" t="s">
        <v>465</v>
      </c>
      <c r="B23" s="3">
        <v>1</v>
      </c>
      <c r="C23" s="3">
        <v>1</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5">
        <f>SUM(B23:U23)</f>
        <v>4</v>
      </c>
    </row>
    <row r="24" spans="1:22" ht="12.75">
      <c r="A24" s="2" t="s">
        <v>446</v>
      </c>
      <c r="B24" s="5">
        <f>SUM(B7:B23)</f>
        <v>4</v>
      </c>
      <c r="C24" s="5">
        <f>SUM(C7:C23)</f>
        <v>4</v>
      </c>
      <c r="D24" s="5">
        <f>SUM(D7:D23)</f>
        <v>4</v>
      </c>
      <c r="E24" s="5">
        <f>SUM(E7:E23)</f>
        <v>4</v>
      </c>
      <c r="F24" s="5">
        <f>SUM(F7:F23)</f>
        <v>4</v>
      </c>
      <c r="G24" s="5">
        <f>SUM(G7:G23)</f>
        <v>4</v>
      </c>
      <c r="H24" s="5">
        <f>SUM(H7:H23)</f>
        <v>4</v>
      </c>
      <c r="I24" s="5">
        <f>SUM(I7:I23)</f>
        <v>4</v>
      </c>
      <c r="J24" s="5">
        <f>SUM(J7:J23)</f>
        <v>4</v>
      </c>
      <c r="K24" s="5">
        <f>SUM(K7:K23)</f>
        <v>4</v>
      </c>
      <c r="L24" s="5">
        <f>SUM(L7:L23)</f>
        <v>4</v>
      </c>
      <c r="M24" s="5">
        <f>SUM(M7:M23)</f>
        <v>4</v>
      </c>
      <c r="N24" s="5">
        <f>SUM(N7:N23)</f>
        <v>4</v>
      </c>
      <c r="O24" s="5">
        <f>SUM(O7:O23)</f>
        <v>4</v>
      </c>
      <c r="P24" s="5">
        <f>SUM(P7:P23)</f>
        <v>4</v>
      </c>
      <c r="Q24" s="5">
        <f>SUM(Q7:Q23)</f>
        <v>4</v>
      </c>
      <c r="R24" s="5">
        <f>SUM(R7:R23)</f>
        <v>4</v>
      </c>
      <c r="S24" s="5">
        <f>SUM(S7:S23)</f>
        <v>4</v>
      </c>
      <c r="T24" s="5">
        <f>SUM(T7:T23)</f>
        <v>4</v>
      </c>
      <c r="U24" s="5">
        <f>SUM(U7:U23)</f>
        <v>4</v>
      </c>
      <c r="V24" s="5">
        <f>SUM(V7:V23)</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85</v>
      </c>
    </row>
    <row r="3" ht="12.75">
      <c r="A3" s="2" t="s">
        <v>86</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Z24"/>
  <sheetViews>
    <sheetView workbookViewId="0" topLeftCell="A1">
      <selection activeCell="A1" sqref="A1"/>
    </sheetView>
  </sheetViews>
  <sheetFormatPr defaultColWidth="9.140625" defaultRowHeight="12.75"/>
  <sheetData>
    <row r="1" ht="12.75">
      <c r="A1" s="1" t="s">
        <v>530</v>
      </c>
    </row>
    <row r="5" spans="1:26" ht="12.75">
      <c r="A5" s="2" t="s">
        <v>531</v>
      </c>
      <c r="B5" s="2" t="s">
        <v>532</v>
      </c>
      <c r="D5" s="2" t="s">
        <v>533</v>
      </c>
      <c r="F5" s="2" t="s">
        <v>534</v>
      </c>
      <c r="H5" s="2" t="s">
        <v>535</v>
      </c>
      <c r="J5" s="2" t="s">
        <v>536</v>
      </c>
      <c r="L5" s="2" t="s">
        <v>537</v>
      </c>
      <c r="N5" s="2" t="s">
        <v>538</v>
      </c>
      <c r="P5" s="2" t="s">
        <v>539</v>
      </c>
      <c r="R5" s="2" t="s">
        <v>540</v>
      </c>
      <c r="T5" s="2" t="s">
        <v>541</v>
      </c>
      <c r="V5" s="2" t="s">
        <v>542</v>
      </c>
      <c r="X5" s="2" t="s">
        <v>543</v>
      </c>
      <c r="Z5" s="2" t="s">
        <v>446</v>
      </c>
    </row>
    <row r="6" spans="1:25" ht="12.75">
      <c r="A6" s="2" t="s">
        <v>441</v>
      </c>
      <c r="B6" t="s">
        <v>447</v>
      </c>
      <c r="C6" t="s">
        <v>448</v>
      </c>
      <c r="D6" t="s">
        <v>447</v>
      </c>
      <c r="E6" t="s">
        <v>448</v>
      </c>
      <c r="F6" t="s">
        <v>447</v>
      </c>
      <c r="G6" t="s">
        <v>448</v>
      </c>
      <c r="H6" t="s">
        <v>447</v>
      </c>
      <c r="I6" t="s">
        <v>448</v>
      </c>
      <c r="J6" t="s">
        <v>447</v>
      </c>
      <c r="K6" t="s">
        <v>448</v>
      </c>
      <c r="L6" t="s">
        <v>447</v>
      </c>
      <c r="M6" t="s">
        <v>448</v>
      </c>
      <c r="N6" t="s">
        <v>447</v>
      </c>
      <c r="O6" t="s">
        <v>448</v>
      </c>
      <c r="P6" t="s">
        <v>447</v>
      </c>
      <c r="Q6" t="s">
        <v>448</v>
      </c>
      <c r="R6" t="s">
        <v>447</v>
      </c>
      <c r="S6" t="s">
        <v>448</v>
      </c>
      <c r="T6" t="s">
        <v>447</v>
      </c>
      <c r="U6" t="s">
        <v>448</v>
      </c>
      <c r="V6" t="s">
        <v>447</v>
      </c>
      <c r="W6" t="s">
        <v>448</v>
      </c>
      <c r="X6" t="s">
        <v>447</v>
      </c>
      <c r="Y6" t="s">
        <v>448</v>
      </c>
    </row>
    <row r="7" spans="1:26" ht="12.75">
      <c r="A7" t="s">
        <v>449</v>
      </c>
      <c r="B7" s="3">
        <v>0</v>
      </c>
      <c r="C7" s="3">
        <v>0</v>
      </c>
      <c r="D7" s="3">
        <v>0</v>
      </c>
      <c r="E7" s="3">
        <v>0</v>
      </c>
      <c r="F7" s="3">
        <v>0</v>
      </c>
      <c r="G7" s="3">
        <v>0</v>
      </c>
      <c r="H7" s="3">
        <v>0</v>
      </c>
      <c r="I7" s="3">
        <v>0</v>
      </c>
      <c r="J7" s="3">
        <v>0</v>
      </c>
      <c r="K7" s="3">
        <v>0</v>
      </c>
      <c r="L7" s="3">
        <v>0</v>
      </c>
      <c r="M7" s="3">
        <v>0</v>
      </c>
      <c r="N7" s="3">
        <v>0</v>
      </c>
      <c r="O7" s="3">
        <v>1</v>
      </c>
      <c r="P7" s="3">
        <v>0</v>
      </c>
      <c r="Q7" s="3">
        <v>0</v>
      </c>
      <c r="R7" s="3">
        <v>0</v>
      </c>
      <c r="S7" s="3">
        <v>0</v>
      </c>
      <c r="T7" s="3">
        <v>0</v>
      </c>
      <c r="U7" s="3">
        <v>0</v>
      </c>
      <c r="V7" s="3">
        <v>0</v>
      </c>
      <c r="W7" s="3">
        <v>0</v>
      </c>
      <c r="X7" s="3">
        <v>0</v>
      </c>
      <c r="Y7" s="3">
        <v>0</v>
      </c>
      <c r="Z7" s="5">
        <f>SUM(B7:Y7)</f>
        <v>4</v>
      </c>
    </row>
    <row r="8" spans="1:26" ht="12.75">
      <c r="A8" t="s">
        <v>450</v>
      </c>
      <c r="B8" s="3">
        <v>0</v>
      </c>
      <c r="C8" s="3">
        <v>0</v>
      </c>
      <c r="D8" s="3">
        <v>0</v>
      </c>
      <c r="E8" s="3">
        <v>0</v>
      </c>
      <c r="F8" s="3">
        <v>0</v>
      </c>
      <c r="G8" s="3">
        <v>0</v>
      </c>
      <c r="H8" s="3">
        <v>0</v>
      </c>
      <c r="I8" s="3">
        <v>0</v>
      </c>
      <c r="J8" s="3">
        <v>0</v>
      </c>
      <c r="K8" s="3">
        <v>1</v>
      </c>
      <c r="L8" s="3">
        <v>1</v>
      </c>
      <c r="M8" s="3">
        <v>0</v>
      </c>
      <c r="N8" s="3">
        <v>3</v>
      </c>
      <c r="O8" s="3">
        <v>0</v>
      </c>
      <c r="P8" s="3">
        <v>0</v>
      </c>
      <c r="Q8" s="3">
        <v>0</v>
      </c>
      <c r="R8" s="3">
        <v>0</v>
      </c>
      <c r="S8" s="3">
        <v>0</v>
      </c>
      <c r="T8" s="3">
        <v>1</v>
      </c>
      <c r="U8" s="3">
        <v>0</v>
      </c>
      <c r="V8" s="3">
        <v>0</v>
      </c>
      <c r="W8" s="3">
        <v>0</v>
      </c>
      <c r="X8" s="3">
        <v>0</v>
      </c>
      <c r="Y8" s="3">
        <v>0</v>
      </c>
      <c r="Z8" s="5">
        <f>SUM(B8:Y8)</f>
        <v>4</v>
      </c>
    </row>
    <row r="9" spans="1:26" ht="12.75">
      <c r="A9" t="s">
        <v>451</v>
      </c>
      <c r="B9" s="3">
        <v>0</v>
      </c>
      <c r="C9" s="3">
        <v>0</v>
      </c>
      <c r="D9" s="3">
        <v>0</v>
      </c>
      <c r="E9" s="3">
        <v>0</v>
      </c>
      <c r="F9" s="3">
        <v>0</v>
      </c>
      <c r="G9" s="3">
        <v>0</v>
      </c>
      <c r="H9" s="3">
        <v>0</v>
      </c>
      <c r="I9" s="3">
        <v>0</v>
      </c>
      <c r="J9" s="3">
        <v>0</v>
      </c>
      <c r="K9" s="3">
        <v>0</v>
      </c>
      <c r="L9" s="3">
        <v>0</v>
      </c>
      <c r="M9" s="3">
        <v>0</v>
      </c>
      <c r="N9" s="3">
        <v>1</v>
      </c>
      <c r="O9" s="3">
        <v>0</v>
      </c>
      <c r="P9" s="3">
        <v>0</v>
      </c>
      <c r="Q9" s="3">
        <v>0</v>
      </c>
      <c r="R9" s="3">
        <v>0</v>
      </c>
      <c r="S9" s="3">
        <v>0</v>
      </c>
      <c r="T9" s="3">
        <v>0</v>
      </c>
      <c r="U9" s="3">
        <v>0</v>
      </c>
      <c r="V9" s="3">
        <v>0</v>
      </c>
      <c r="W9" s="3">
        <v>0</v>
      </c>
      <c r="X9" s="3">
        <v>0</v>
      </c>
      <c r="Y9" s="3">
        <v>0</v>
      </c>
      <c r="Z9" s="5">
        <f>SUM(B9:Y9)</f>
        <v>4</v>
      </c>
    </row>
    <row r="10" spans="1:26" ht="12.75">
      <c r="A10" t="s">
        <v>452</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0</v>
      </c>
      <c r="T10" s="3">
        <v>1</v>
      </c>
      <c r="U10" s="3">
        <v>1</v>
      </c>
      <c r="V10" s="3">
        <v>0</v>
      </c>
      <c r="W10" s="3">
        <v>0</v>
      </c>
      <c r="X10" s="3">
        <v>0</v>
      </c>
      <c r="Y10" s="3">
        <v>0</v>
      </c>
      <c r="Z10" s="5">
        <f>SUM(B10:Y10)</f>
        <v>4</v>
      </c>
    </row>
    <row r="11" spans="1:26" ht="12.75">
      <c r="A11" t="s">
        <v>453</v>
      </c>
      <c r="B11" s="3">
        <v>0</v>
      </c>
      <c r="C11" s="3">
        <v>0</v>
      </c>
      <c r="D11" s="3">
        <v>0</v>
      </c>
      <c r="E11" s="3">
        <v>0</v>
      </c>
      <c r="F11" s="3">
        <v>0</v>
      </c>
      <c r="G11" s="3">
        <v>0</v>
      </c>
      <c r="H11" s="3">
        <v>0</v>
      </c>
      <c r="I11" s="3">
        <v>0</v>
      </c>
      <c r="J11" s="3">
        <v>0</v>
      </c>
      <c r="K11" s="3">
        <v>1</v>
      </c>
      <c r="L11" s="3">
        <v>0</v>
      </c>
      <c r="M11" s="3">
        <v>2</v>
      </c>
      <c r="N11" s="3">
        <v>0</v>
      </c>
      <c r="O11" s="3">
        <v>1</v>
      </c>
      <c r="P11" s="3">
        <v>0</v>
      </c>
      <c r="Q11" s="3">
        <v>0</v>
      </c>
      <c r="R11" s="3">
        <v>0</v>
      </c>
      <c r="S11" s="3">
        <v>0</v>
      </c>
      <c r="T11" s="3">
        <v>2</v>
      </c>
      <c r="U11" s="3">
        <v>1</v>
      </c>
      <c r="V11" s="3">
        <v>0</v>
      </c>
      <c r="W11" s="3">
        <v>0</v>
      </c>
      <c r="X11" s="3">
        <v>0</v>
      </c>
      <c r="Y11" s="3">
        <v>0</v>
      </c>
      <c r="Z11" s="5">
        <f>SUM(B11:Y11)</f>
        <v>4</v>
      </c>
    </row>
    <row r="12" spans="1:26" ht="12.75">
      <c r="A12" t="s">
        <v>454</v>
      </c>
      <c r="B12" s="3">
        <v>0</v>
      </c>
      <c r="C12" s="3">
        <v>0</v>
      </c>
      <c r="D12" s="3">
        <v>0</v>
      </c>
      <c r="E12" s="3">
        <v>0</v>
      </c>
      <c r="F12" s="3">
        <v>0</v>
      </c>
      <c r="G12" s="3">
        <v>0</v>
      </c>
      <c r="H12" s="3">
        <v>0</v>
      </c>
      <c r="I12" s="3">
        <v>0</v>
      </c>
      <c r="J12" s="3">
        <v>0</v>
      </c>
      <c r="K12" s="3">
        <v>0</v>
      </c>
      <c r="L12" s="3">
        <v>0</v>
      </c>
      <c r="M12" s="3">
        <v>0</v>
      </c>
      <c r="N12" s="3">
        <v>0</v>
      </c>
      <c r="O12" s="3">
        <v>0</v>
      </c>
      <c r="P12" s="3">
        <v>0</v>
      </c>
      <c r="Q12" s="3">
        <v>0</v>
      </c>
      <c r="R12" s="3">
        <v>0</v>
      </c>
      <c r="S12" s="3">
        <v>0</v>
      </c>
      <c r="T12" s="3">
        <v>0</v>
      </c>
      <c r="U12" s="3">
        <v>1</v>
      </c>
      <c r="V12" s="3">
        <v>0</v>
      </c>
      <c r="W12" s="3">
        <v>0</v>
      </c>
      <c r="X12" s="3">
        <v>0</v>
      </c>
      <c r="Y12" s="3">
        <v>0</v>
      </c>
      <c r="Z12" s="5">
        <f>SUM(B12:Y12)</f>
        <v>4</v>
      </c>
    </row>
    <row r="13" spans="1:26" ht="12.75">
      <c r="A13" t="s">
        <v>455</v>
      </c>
      <c r="B13" s="3">
        <v>0</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3">
        <v>1</v>
      </c>
      <c r="U13" s="3">
        <v>2</v>
      </c>
      <c r="V13" s="3">
        <v>0</v>
      </c>
      <c r="W13" s="3">
        <v>0</v>
      </c>
      <c r="X13" s="3">
        <v>0</v>
      </c>
      <c r="Y13" s="3">
        <v>0</v>
      </c>
      <c r="Z13" s="5">
        <f>SUM(B13:Y13)</f>
        <v>4</v>
      </c>
    </row>
    <row r="14" spans="1:26" ht="12.75">
      <c r="A14" t="s">
        <v>456</v>
      </c>
      <c r="B14" s="3">
        <v>0</v>
      </c>
      <c r="C14" s="3">
        <v>0</v>
      </c>
      <c r="D14" s="3">
        <v>0</v>
      </c>
      <c r="E14" s="3">
        <v>0</v>
      </c>
      <c r="F14" s="3">
        <v>0</v>
      </c>
      <c r="G14" s="3">
        <v>0</v>
      </c>
      <c r="H14" s="3">
        <v>0</v>
      </c>
      <c r="I14" s="3">
        <v>0</v>
      </c>
      <c r="J14" s="3">
        <v>0</v>
      </c>
      <c r="K14" s="3">
        <v>0</v>
      </c>
      <c r="L14" s="3">
        <v>0</v>
      </c>
      <c r="M14" s="3">
        <v>0</v>
      </c>
      <c r="N14" s="3">
        <v>0</v>
      </c>
      <c r="O14" s="3">
        <v>0</v>
      </c>
      <c r="P14" s="3">
        <v>0</v>
      </c>
      <c r="Q14" s="3">
        <v>0</v>
      </c>
      <c r="R14" s="3">
        <v>0</v>
      </c>
      <c r="S14" s="3">
        <v>0</v>
      </c>
      <c r="T14" s="3">
        <v>0</v>
      </c>
      <c r="U14" s="3">
        <v>1</v>
      </c>
      <c r="V14" s="3">
        <v>0</v>
      </c>
      <c r="W14" s="3">
        <v>0</v>
      </c>
      <c r="X14" s="3">
        <v>0</v>
      </c>
      <c r="Y14" s="3">
        <v>0</v>
      </c>
      <c r="Z14" s="5">
        <f>SUM(B14:Y14)</f>
        <v>4</v>
      </c>
    </row>
    <row r="15" spans="1:26" ht="12.75">
      <c r="A15" t="s">
        <v>457</v>
      </c>
      <c r="B15" s="3">
        <v>0</v>
      </c>
      <c r="C15" s="3">
        <v>0</v>
      </c>
      <c r="D15" s="3">
        <v>0</v>
      </c>
      <c r="E15" s="3">
        <v>0</v>
      </c>
      <c r="F15" s="3">
        <v>0</v>
      </c>
      <c r="G15" s="3">
        <v>0</v>
      </c>
      <c r="H15" s="3">
        <v>0</v>
      </c>
      <c r="I15" s="3">
        <v>0</v>
      </c>
      <c r="J15" s="3">
        <v>0</v>
      </c>
      <c r="K15" s="3">
        <v>0</v>
      </c>
      <c r="L15" s="3">
        <v>0</v>
      </c>
      <c r="M15" s="3">
        <v>0</v>
      </c>
      <c r="N15" s="3">
        <v>2</v>
      </c>
      <c r="O15" s="3">
        <v>0</v>
      </c>
      <c r="P15" s="3">
        <v>0</v>
      </c>
      <c r="Q15" s="3">
        <v>0</v>
      </c>
      <c r="R15" s="3">
        <v>0</v>
      </c>
      <c r="S15" s="3">
        <v>0</v>
      </c>
      <c r="T15" s="3">
        <v>1</v>
      </c>
      <c r="U15" s="3">
        <v>0</v>
      </c>
      <c r="V15" s="3">
        <v>0</v>
      </c>
      <c r="W15" s="3">
        <v>1</v>
      </c>
      <c r="X15" s="3">
        <v>0</v>
      </c>
      <c r="Y15" s="3">
        <v>0</v>
      </c>
      <c r="Z15" s="5">
        <f>SUM(B15:Y15)</f>
        <v>4</v>
      </c>
    </row>
    <row r="16" spans="1:26" ht="12.75">
      <c r="A16" t="s">
        <v>458</v>
      </c>
      <c r="B16" s="3">
        <v>0</v>
      </c>
      <c r="C16" s="3">
        <v>0</v>
      </c>
      <c r="D16" s="3">
        <v>0</v>
      </c>
      <c r="E16" s="3">
        <v>0</v>
      </c>
      <c r="F16" s="3">
        <v>1</v>
      </c>
      <c r="G16" s="3">
        <v>0</v>
      </c>
      <c r="H16" s="3">
        <v>0</v>
      </c>
      <c r="I16" s="3">
        <v>2</v>
      </c>
      <c r="J16" s="3">
        <v>0</v>
      </c>
      <c r="K16" s="3">
        <v>0</v>
      </c>
      <c r="L16" s="3">
        <v>2</v>
      </c>
      <c r="M16" s="3">
        <v>2</v>
      </c>
      <c r="N16" s="3">
        <v>3</v>
      </c>
      <c r="O16" s="3">
        <v>0</v>
      </c>
      <c r="P16" s="3">
        <v>0</v>
      </c>
      <c r="Q16" s="3">
        <v>0</v>
      </c>
      <c r="R16" s="3">
        <v>0</v>
      </c>
      <c r="S16" s="3">
        <v>0</v>
      </c>
      <c r="T16" s="3">
        <v>1</v>
      </c>
      <c r="U16" s="3">
        <v>0</v>
      </c>
      <c r="V16" s="3">
        <v>0</v>
      </c>
      <c r="W16" s="3">
        <v>0</v>
      </c>
      <c r="X16" s="3">
        <v>0</v>
      </c>
      <c r="Y16" s="3">
        <v>0</v>
      </c>
      <c r="Z16" s="5">
        <f>SUM(B16:Y16)</f>
        <v>4</v>
      </c>
    </row>
    <row r="17" spans="1:26" ht="12.75">
      <c r="A17" t="s">
        <v>459</v>
      </c>
      <c r="B17" s="3">
        <v>0</v>
      </c>
      <c r="C17" s="3">
        <v>0</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1</v>
      </c>
      <c r="W17" s="3">
        <v>0</v>
      </c>
      <c r="X17" s="3">
        <v>0</v>
      </c>
      <c r="Y17" s="3">
        <v>0</v>
      </c>
      <c r="Z17" s="5">
        <f>SUM(B17:Y17)</f>
        <v>4</v>
      </c>
    </row>
    <row r="18" spans="1:26" ht="12.75">
      <c r="A18" t="s">
        <v>460</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1</v>
      </c>
      <c r="U18" s="3">
        <v>0</v>
      </c>
      <c r="V18" s="3">
        <v>1</v>
      </c>
      <c r="W18" s="3">
        <v>0</v>
      </c>
      <c r="X18" s="3">
        <v>0</v>
      </c>
      <c r="Y18" s="3">
        <v>0</v>
      </c>
      <c r="Z18" s="5">
        <f>SUM(B18:Y18)</f>
        <v>4</v>
      </c>
    </row>
    <row r="19" spans="1:26" ht="12.75">
      <c r="A19" t="s">
        <v>461</v>
      </c>
      <c r="B19" s="3">
        <v>0</v>
      </c>
      <c r="C19" s="3">
        <v>0</v>
      </c>
      <c r="D19" s="3">
        <v>0</v>
      </c>
      <c r="E19" s="3">
        <v>0</v>
      </c>
      <c r="F19" s="3">
        <v>0</v>
      </c>
      <c r="G19" s="3">
        <v>0</v>
      </c>
      <c r="H19" s="3">
        <v>0</v>
      </c>
      <c r="I19" s="3">
        <v>0</v>
      </c>
      <c r="J19" s="3">
        <v>0</v>
      </c>
      <c r="K19" s="3">
        <v>0</v>
      </c>
      <c r="L19" s="3">
        <v>0</v>
      </c>
      <c r="M19" s="3">
        <v>0</v>
      </c>
      <c r="N19" s="3">
        <v>0</v>
      </c>
      <c r="O19" s="3">
        <v>0</v>
      </c>
      <c r="P19" s="3">
        <v>0</v>
      </c>
      <c r="Q19" s="3">
        <v>0</v>
      </c>
      <c r="R19" s="3">
        <v>0</v>
      </c>
      <c r="S19" s="3">
        <v>0</v>
      </c>
      <c r="T19" s="3">
        <v>1</v>
      </c>
      <c r="U19" s="3">
        <v>0</v>
      </c>
      <c r="V19" s="3">
        <v>1</v>
      </c>
      <c r="W19" s="3">
        <v>1</v>
      </c>
      <c r="X19" s="3">
        <v>0</v>
      </c>
      <c r="Y19" s="3">
        <v>0</v>
      </c>
      <c r="Z19" s="5">
        <f>SUM(B19:Y19)</f>
        <v>4</v>
      </c>
    </row>
    <row r="20" spans="1:26" ht="12.75">
      <c r="A20" t="s">
        <v>462</v>
      </c>
      <c r="B20" s="3">
        <v>0</v>
      </c>
      <c r="C20" s="3">
        <v>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1</v>
      </c>
      <c r="V20" s="3">
        <v>0</v>
      </c>
      <c r="W20" s="3">
        <v>0</v>
      </c>
      <c r="X20" s="3">
        <v>0</v>
      </c>
      <c r="Y20" s="3">
        <v>0</v>
      </c>
      <c r="Z20" s="5">
        <f>SUM(B20:Y20)</f>
        <v>4</v>
      </c>
    </row>
    <row r="21" spans="1:26" ht="12.75">
      <c r="A21" t="s">
        <v>463</v>
      </c>
      <c r="B21" s="3">
        <v>0</v>
      </c>
      <c r="C21" s="3">
        <v>0</v>
      </c>
      <c r="D21" s="3">
        <v>0</v>
      </c>
      <c r="E21" s="3">
        <v>0</v>
      </c>
      <c r="F21" s="3">
        <v>0</v>
      </c>
      <c r="G21" s="3">
        <v>0</v>
      </c>
      <c r="H21" s="3">
        <v>0</v>
      </c>
      <c r="I21" s="3">
        <v>0</v>
      </c>
      <c r="J21" s="3">
        <v>0</v>
      </c>
      <c r="K21" s="3">
        <v>0</v>
      </c>
      <c r="L21" s="3">
        <v>0</v>
      </c>
      <c r="M21" s="3">
        <v>0</v>
      </c>
      <c r="N21" s="3">
        <v>0</v>
      </c>
      <c r="O21" s="3">
        <v>0</v>
      </c>
      <c r="P21" s="3">
        <v>0</v>
      </c>
      <c r="Q21" s="3">
        <v>0</v>
      </c>
      <c r="R21" s="3">
        <v>1</v>
      </c>
      <c r="S21" s="3">
        <v>0</v>
      </c>
      <c r="T21" s="3">
        <v>0</v>
      </c>
      <c r="U21" s="3">
        <v>0</v>
      </c>
      <c r="V21" s="3">
        <v>0</v>
      </c>
      <c r="W21" s="3">
        <v>0</v>
      </c>
      <c r="X21" s="3">
        <v>0</v>
      </c>
      <c r="Y21" s="3">
        <v>0</v>
      </c>
      <c r="Z21" s="5">
        <f>SUM(B21:Y21)</f>
        <v>4</v>
      </c>
    </row>
    <row r="22" spans="1:26" ht="12.75">
      <c r="A22" t="s">
        <v>464</v>
      </c>
      <c r="B22" s="3">
        <v>0</v>
      </c>
      <c r="C22" s="3">
        <v>0</v>
      </c>
      <c r="D22" s="3">
        <v>0</v>
      </c>
      <c r="E22" s="3">
        <v>0</v>
      </c>
      <c r="F22" s="3">
        <v>0</v>
      </c>
      <c r="G22" s="3">
        <v>0</v>
      </c>
      <c r="H22" s="3">
        <v>0</v>
      </c>
      <c r="I22" s="3">
        <v>0</v>
      </c>
      <c r="J22" s="3">
        <v>0</v>
      </c>
      <c r="K22" s="3">
        <v>0</v>
      </c>
      <c r="L22" s="3">
        <v>0</v>
      </c>
      <c r="M22" s="3">
        <v>0</v>
      </c>
      <c r="N22" s="3">
        <v>0</v>
      </c>
      <c r="O22" s="3">
        <v>0</v>
      </c>
      <c r="P22" s="3">
        <v>1</v>
      </c>
      <c r="Q22" s="3">
        <v>0</v>
      </c>
      <c r="R22" s="3">
        <v>1</v>
      </c>
      <c r="S22" s="3">
        <v>0</v>
      </c>
      <c r="T22" s="3">
        <v>0</v>
      </c>
      <c r="U22" s="3">
        <v>0</v>
      </c>
      <c r="V22" s="3">
        <v>0</v>
      </c>
      <c r="W22" s="3">
        <v>0</v>
      </c>
      <c r="X22" s="3">
        <v>0</v>
      </c>
      <c r="Y22" s="3">
        <v>0</v>
      </c>
      <c r="Z22" s="5">
        <f>SUM(B22:Y22)</f>
        <v>4</v>
      </c>
    </row>
    <row r="23" spans="1:26" ht="12.75">
      <c r="A23" t="s">
        <v>465</v>
      </c>
      <c r="B23" s="3">
        <v>0</v>
      </c>
      <c r="C23" s="3">
        <v>0</v>
      </c>
      <c r="D23" s="3">
        <v>0</v>
      </c>
      <c r="E23" s="3">
        <v>0</v>
      </c>
      <c r="F23" s="3">
        <v>0</v>
      </c>
      <c r="G23" s="3">
        <v>0</v>
      </c>
      <c r="H23" s="3">
        <v>0</v>
      </c>
      <c r="I23" s="3">
        <v>0</v>
      </c>
      <c r="J23" s="3">
        <v>0</v>
      </c>
      <c r="K23" s="3">
        <v>0</v>
      </c>
      <c r="L23" s="3">
        <v>0</v>
      </c>
      <c r="M23" s="3">
        <v>0</v>
      </c>
      <c r="N23" s="3">
        <v>0</v>
      </c>
      <c r="O23" s="3">
        <v>0</v>
      </c>
      <c r="P23" s="3">
        <v>1</v>
      </c>
      <c r="Q23" s="3">
        <v>0</v>
      </c>
      <c r="R23" s="3">
        <v>0</v>
      </c>
      <c r="S23" s="3">
        <v>0</v>
      </c>
      <c r="T23" s="3">
        <v>0</v>
      </c>
      <c r="U23" s="3">
        <v>0</v>
      </c>
      <c r="V23" s="3">
        <v>0</v>
      </c>
      <c r="W23" s="3">
        <v>1</v>
      </c>
      <c r="X23" s="3">
        <v>0</v>
      </c>
      <c r="Y23" s="3">
        <v>0</v>
      </c>
      <c r="Z23" s="5">
        <f>SUM(B23:Y23)</f>
        <v>4</v>
      </c>
    </row>
    <row r="24" spans="1:26" ht="12.75">
      <c r="A24" s="2" t="s">
        <v>446</v>
      </c>
      <c r="B24" s="5">
        <f>SUM(B7:B23)</f>
        <v>4</v>
      </c>
      <c r="C24" s="5">
        <f>SUM(C7:C23)</f>
        <v>4</v>
      </c>
      <c r="D24" s="5">
        <f>SUM(D7:D23)</f>
        <v>4</v>
      </c>
      <c r="E24" s="5">
        <f>SUM(E7:E23)</f>
        <v>4</v>
      </c>
      <c r="F24" s="5">
        <f>SUM(F7:F23)</f>
        <v>4</v>
      </c>
      <c r="G24" s="5">
        <f>SUM(G7:G23)</f>
        <v>4</v>
      </c>
      <c r="H24" s="5">
        <f>SUM(H7:H23)</f>
        <v>4</v>
      </c>
      <c r="I24" s="5">
        <f>SUM(I7:I23)</f>
        <v>4</v>
      </c>
      <c r="J24" s="5">
        <f>SUM(J7:J23)</f>
        <v>4</v>
      </c>
      <c r="K24" s="5">
        <f>SUM(K7:K23)</f>
        <v>4</v>
      </c>
      <c r="L24" s="5">
        <f>SUM(L7:L23)</f>
        <v>4</v>
      </c>
      <c r="M24" s="5">
        <f>SUM(M7:M23)</f>
        <v>4</v>
      </c>
      <c r="N24" s="5">
        <f>SUM(N7:N23)</f>
        <v>4</v>
      </c>
      <c r="O24" s="5">
        <f>SUM(O7:O23)</f>
        <v>4</v>
      </c>
      <c r="P24" s="5">
        <f>SUM(P7:P23)</f>
        <v>4</v>
      </c>
      <c r="Q24" s="5">
        <f>SUM(Q7:Q23)</f>
        <v>4</v>
      </c>
      <c r="R24" s="5">
        <f>SUM(R7:R23)</f>
        <v>4</v>
      </c>
      <c r="S24" s="5">
        <f>SUM(S7:S23)</f>
        <v>4</v>
      </c>
      <c r="T24" s="5">
        <f>SUM(T7:T23)</f>
        <v>4</v>
      </c>
      <c r="U24" s="5">
        <f>SUM(U7:U23)</f>
        <v>4</v>
      </c>
      <c r="V24" s="5">
        <f>SUM(V7:V23)</f>
        <v>4</v>
      </c>
      <c r="W24" s="5">
        <f>SUM(W7:W23)</f>
        <v>4</v>
      </c>
      <c r="X24" s="5">
        <f>SUM(X7:X23)</f>
        <v>4</v>
      </c>
      <c r="Y24" s="5">
        <f>SUM(Y7:Y23)</f>
        <v>4</v>
      </c>
      <c r="Z24" s="5">
        <f>SUM(Z7:Z23)</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N24"/>
  <sheetViews>
    <sheetView workbookViewId="0" topLeftCell="A1">
      <selection activeCell="A1" sqref="A1"/>
    </sheetView>
  </sheetViews>
  <sheetFormatPr defaultColWidth="9.140625" defaultRowHeight="12.75"/>
  <sheetData>
    <row r="1" ht="12.75">
      <c r="A1" s="1" t="s">
        <v>544</v>
      </c>
    </row>
    <row r="5" spans="2:14" ht="12.75">
      <c r="B5" s="2" t="s">
        <v>545</v>
      </c>
      <c r="D5" s="2" t="s">
        <v>546</v>
      </c>
      <c r="F5" s="2" t="s">
        <v>547</v>
      </c>
      <c r="H5" s="2" t="s">
        <v>548</v>
      </c>
      <c r="J5" s="2" t="s">
        <v>549</v>
      </c>
      <c r="L5" s="2" t="s">
        <v>550</v>
      </c>
      <c r="N5" s="2" t="s">
        <v>517</v>
      </c>
    </row>
    <row r="6" spans="1:13" ht="12.75">
      <c r="A6" s="2" t="s">
        <v>441</v>
      </c>
      <c r="B6" t="s">
        <v>447</v>
      </c>
      <c r="C6" t="s">
        <v>448</v>
      </c>
      <c r="D6" t="s">
        <v>447</v>
      </c>
      <c r="E6" t="s">
        <v>448</v>
      </c>
      <c r="F6" t="s">
        <v>447</v>
      </c>
      <c r="G6" t="s">
        <v>448</v>
      </c>
      <c r="H6" t="s">
        <v>447</v>
      </c>
      <c r="I6" t="s">
        <v>448</v>
      </c>
      <c r="J6" t="s">
        <v>447</v>
      </c>
      <c r="K6" t="s">
        <v>448</v>
      </c>
      <c r="L6" t="s">
        <v>447</v>
      </c>
      <c r="M6" t="s">
        <v>448</v>
      </c>
    </row>
    <row r="7" spans="1:14" ht="12.75">
      <c r="A7" t="s">
        <v>449</v>
      </c>
      <c r="B7" s="4">
        <v>0</v>
      </c>
      <c r="C7" s="4">
        <v>0</v>
      </c>
      <c r="D7" s="4">
        <v>0</v>
      </c>
      <c r="E7" s="4">
        <v>0</v>
      </c>
      <c r="F7" s="4">
        <v>0</v>
      </c>
      <c r="G7" s="4">
        <v>0</v>
      </c>
      <c r="H7" s="4">
        <v>0</v>
      </c>
      <c r="I7" s="4">
        <v>1</v>
      </c>
      <c r="J7" s="4">
        <v>0</v>
      </c>
      <c r="K7" s="4">
        <v>0</v>
      </c>
      <c r="L7" s="4">
        <v>0</v>
      </c>
      <c r="M7" s="4">
        <v>0</v>
      </c>
      <c r="N7" s="6">
        <f>SUM(B7:M7)</f>
        <v>4</v>
      </c>
    </row>
    <row r="8" spans="1:14" ht="12.75">
      <c r="A8" t="s">
        <v>450</v>
      </c>
      <c r="B8" s="4">
        <v>0</v>
      </c>
      <c r="C8" s="4">
        <v>0</v>
      </c>
      <c r="D8" s="4">
        <v>0</v>
      </c>
      <c r="E8" s="4">
        <v>0</v>
      </c>
      <c r="F8" s="4">
        <v>0</v>
      </c>
      <c r="G8" s="4">
        <v>0</v>
      </c>
      <c r="H8" s="4">
        <v>5</v>
      </c>
      <c r="I8" s="4">
        <v>1</v>
      </c>
      <c r="J8" s="4">
        <v>0</v>
      </c>
      <c r="K8" s="4">
        <v>0</v>
      </c>
      <c r="L8" s="4">
        <v>0</v>
      </c>
      <c r="M8" s="4">
        <v>0</v>
      </c>
      <c r="N8" s="6">
        <f>SUM(B8:M8)</f>
        <v>4</v>
      </c>
    </row>
    <row r="9" spans="1:14" ht="12.75">
      <c r="A9" t="s">
        <v>451</v>
      </c>
      <c r="B9" s="4">
        <v>0</v>
      </c>
      <c r="C9" s="4">
        <v>0</v>
      </c>
      <c r="D9" s="4">
        <v>0</v>
      </c>
      <c r="E9" s="4">
        <v>0</v>
      </c>
      <c r="F9" s="4">
        <v>0</v>
      </c>
      <c r="G9" s="4">
        <v>0</v>
      </c>
      <c r="H9" s="4">
        <v>1</v>
      </c>
      <c r="I9" s="4">
        <v>0</v>
      </c>
      <c r="J9" s="4">
        <v>0</v>
      </c>
      <c r="K9" s="4">
        <v>0</v>
      </c>
      <c r="L9" s="4">
        <v>0</v>
      </c>
      <c r="M9" s="4">
        <v>0</v>
      </c>
      <c r="N9" s="6">
        <f>SUM(B9:M9)</f>
        <v>4</v>
      </c>
    </row>
    <row r="10" spans="1:14" ht="12.75">
      <c r="A10" t="s">
        <v>452</v>
      </c>
      <c r="B10" s="4">
        <v>0</v>
      </c>
      <c r="C10" s="4">
        <v>0</v>
      </c>
      <c r="D10" s="4">
        <v>1</v>
      </c>
      <c r="E10" s="4">
        <v>0</v>
      </c>
      <c r="F10" s="4">
        <v>0</v>
      </c>
      <c r="G10" s="4">
        <v>0</v>
      </c>
      <c r="H10" s="4">
        <v>0</v>
      </c>
      <c r="I10" s="4">
        <v>1</v>
      </c>
      <c r="J10" s="4">
        <v>0</v>
      </c>
      <c r="K10" s="4">
        <v>0</v>
      </c>
      <c r="L10" s="4">
        <v>0</v>
      </c>
      <c r="M10" s="4">
        <v>0</v>
      </c>
      <c r="N10" s="6">
        <f>SUM(B10:M10)</f>
        <v>4</v>
      </c>
    </row>
    <row r="11" spans="1:14" ht="12.75">
      <c r="A11" t="s">
        <v>453</v>
      </c>
      <c r="B11" s="4">
        <v>0</v>
      </c>
      <c r="C11" s="4">
        <v>0</v>
      </c>
      <c r="D11" s="4">
        <v>2</v>
      </c>
      <c r="E11" s="4">
        <v>0</v>
      </c>
      <c r="F11" s="4">
        <v>0</v>
      </c>
      <c r="G11" s="4">
        <v>1</v>
      </c>
      <c r="H11" s="4">
        <v>0</v>
      </c>
      <c r="I11" s="4">
        <v>3</v>
      </c>
      <c r="J11" s="4">
        <v>0</v>
      </c>
      <c r="K11" s="4">
        <v>0</v>
      </c>
      <c r="L11" s="4">
        <v>0</v>
      </c>
      <c r="M11" s="4">
        <v>1</v>
      </c>
      <c r="N11" s="6">
        <f>SUM(B11:M11)</f>
        <v>4</v>
      </c>
    </row>
    <row r="12" spans="1:14" ht="12.75">
      <c r="A12" t="s">
        <v>454</v>
      </c>
      <c r="B12" s="4">
        <v>0</v>
      </c>
      <c r="C12" s="4">
        <v>0</v>
      </c>
      <c r="D12" s="4">
        <v>0</v>
      </c>
      <c r="E12" s="4">
        <v>1</v>
      </c>
      <c r="F12" s="4">
        <v>0</v>
      </c>
      <c r="G12" s="4">
        <v>0</v>
      </c>
      <c r="H12" s="4">
        <v>0</v>
      </c>
      <c r="I12" s="4">
        <v>0</v>
      </c>
      <c r="J12" s="4">
        <v>0</v>
      </c>
      <c r="K12" s="4">
        <v>0</v>
      </c>
      <c r="L12" s="4">
        <v>0</v>
      </c>
      <c r="M12" s="4">
        <v>0</v>
      </c>
      <c r="N12" s="6">
        <f>SUM(B12:M12)</f>
        <v>4</v>
      </c>
    </row>
    <row r="13" spans="1:14" ht="12.75">
      <c r="A13" t="s">
        <v>455</v>
      </c>
      <c r="B13" s="4">
        <v>0</v>
      </c>
      <c r="C13" s="4">
        <v>0</v>
      </c>
      <c r="D13" s="4">
        <v>1</v>
      </c>
      <c r="E13" s="4">
        <v>2</v>
      </c>
      <c r="F13" s="4">
        <v>0</v>
      </c>
      <c r="G13" s="4">
        <v>0</v>
      </c>
      <c r="H13" s="4">
        <v>0</v>
      </c>
      <c r="I13" s="4">
        <v>0</v>
      </c>
      <c r="J13" s="4">
        <v>0</v>
      </c>
      <c r="K13" s="4">
        <v>0</v>
      </c>
      <c r="L13" s="4">
        <v>0</v>
      </c>
      <c r="M13" s="4">
        <v>0</v>
      </c>
      <c r="N13" s="6">
        <f>SUM(B13:M13)</f>
        <v>4</v>
      </c>
    </row>
    <row r="14" spans="1:14" ht="12.75">
      <c r="A14" t="s">
        <v>456</v>
      </c>
      <c r="B14" s="4">
        <v>0</v>
      </c>
      <c r="C14" s="4">
        <v>0</v>
      </c>
      <c r="D14" s="4">
        <v>0</v>
      </c>
      <c r="E14" s="4">
        <v>1</v>
      </c>
      <c r="F14" s="4">
        <v>0</v>
      </c>
      <c r="G14" s="4">
        <v>0</v>
      </c>
      <c r="H14" s="4">
        <v>0</v>
      </c>
      <c r="I14" s="4">
        <v>0</v>
      </c>
      <c r="J14" s="4">
        <v>0</v>
      </c>
      <c r="K14" s="4">
        <v>0</v>
      </c>
      <c r="L14" s="4">
        <v>0</v>
      </c>
      <c r="M14" s="4">
        <v>0</v>
      </c>
      <c r="N14" s="6">
        <f>SUM(B14:M14)</f>
        <v>4</v>
      </c>
    </row>
    <row r="15" spans="1:14" ht="12.75">
      <c r="A15" t="s">
        <v>457</v>
      </c>
      <c r="B15" s="4">
        <v>0</v>
      </c>
      <c r="C15" s="4">
        <v>0</v>
      </c>
      <c r="D15" s="4">
        <v>3</v>
      </c>
      <c r="E15" s="4">
        <v>1</v>
      </c>
      <c r="F15" s="4">
        <v>0</v>
      </c>
      <c r="G15" s="4">
        <v>0</v>
      </c>
      <c r="H15" s="4">
        <v>0</v>
      </c>
      <c r="I15" s="4">
        <v>0</v>
      </c>
      <c r="J15" s="4">
        <v>0</v>
      </c>
      <c r="K15" s="4">
        <v>0</v>
      </c>
      <c r="L15" s="4">
        <v>0</v>
      </c>
      <c r="M15" s="4">
        <v>0</v>
      </c>
      <c r="N15" s="6">
        <f>SUM(B15:M15)</f>
        <v>4</v>
      </c>
    </row>
    <row r="16" spans="1:14" ht="12.75">
      <c r="A16" t="s">
        <v>458</v>
      </c>
      <c r="B16" s="4">
        <v>0</v>
      </c>
      <c r="C16" s="4">
        <v>0</v>
      </c>
      <c r="D16" s="4">
        <v>7</v>
      </c>
      <c r="E16" s="4">
        <v>3</v>
      </c>
      <c r="F16" s="4">
        <v>0</v>
      </c>
      <c r="G16" s="4">
        <v>0</v>
      </c>
      <c r="H16" s="4">
        <v>0</v>
      </c>
      <c r="I16" s="4">
        <v>1</v>
      </c>
      <c r="J16" s="4">
        <v>0</v>
      </c>
      <c r="K16" s="4">
        <v>0</v>
      </c>
      <c r="L16" s="4">
        <v>0</v>
      </c>
      <c r="M16" s="4">
        <v>0</v>
      </c>
      <c r="N16" s="6">
        <f>SUM(B16:M16)</f>
        <v>4</v>
      </c>
    </row>
    <row r="17" spans="1:14" ht="12.75">
      <c r="A17" t="s">
        <v>459</v>
      </c>
      <c r="B17" s="4">
        <v>1</v>
      </c>
      <c r="C17" s="4">
        <v>0</v>
      </c>
      <c r="D17" s="4">
        <v>0</v>
      </c>
      <c r="E17" s="4">
        <v>0</v>
      </c>
      <c r="F17" s="4">
        <v>0</v>
      </c>
      <c r="G17" s="4">
        <v>0</v>
      </c>
      <c r="H17" s="4">
        <v>0</v>
      </c>
      <c r="I17" s="4">
        <v>0</v>
      </c>
      <c r="J17" s="4">
        <v>0</v>
      </c>
      <c r="K17" s="4">
        <v>0</v>
      </c>
      <c r="L17" s="4">
        <v>0</v>
      </c>
      <c r="M17" s="4">
        <v>0</v>
      </c>
      <c r="N17" s="6">
        <f>SUM(B17:M17)</f>
        <v>4</v>
      </c>
    </row>
    <row r="18" spans="1:14" ht="12.75">
      <c r="A18" t="s">
        <v>460</v>
      </c>
      <c r="B18" s="4">
        <v>1</v>
      </c>
      <c r="C18" s="4">
        <v>0</v>
      </c>
      <c r="D18" s="4">
        <v>1</v>
      </c>
      <c r="E18" s="4">
        <v>0</v>
      </c>
      <c r="F18" s="4">
        <v>0</v>
      </c>
      <c r="G18" s="4">
        <v>0</v>
      </c>
      <c r="H18" s="4">
        <v>0</v>
      </c>
      <c r="I18" s="4">
        <v>0</v>
      </c>
      <c r="J18" s="4">
        <v>0</v>
      </c>
      <c r="K18" s="4">
        <v>0</v>
      </c>
      <c r="L18" s="4">
        <v>0</v>
      </c>
      <c r="M18" s="4">
        <v>0</v>
      </c>
      <c r="N18" s="6">
        <f>SUM(B18:M18)</f>
        <v>4</v>
      </c>
    </row>
    <row r="19" spans="1:14" ht="12.75">
      <c r="A19" t="s">
        <v>461</v>
      </c>
      <c r="B19" s="4">
        <v>0</v>
      </c>
      <c r="C19" s="4">
        <v>0</v>
      </c>
      <c r="D19" s="4">
        <v>2</v>
      </c>
      <c r="E19" s="4">
        <v>1</v>
      </c>
      <c r="F19" s="4">
        <v>0</v>
      </c>
      <c r="G19" s="4">
        <v>0</v>
      </c>
      <c r="H19" s="4">
        <v>0</v>
      </c>
      <c r="I19" s="4">
        <v>0</v>
      </c>
      <c r="J19" s="4">
        <v>0</v>
      </c>
      <c r="K19" s="4">
        <v>0</v>
      </c>
      <c r="L19" s="4">
        <v>0</v>
      </c>
      <c r="M19" s="4">
        <v>0</v>
      </c>
      <c r="N19" s="6">
        <f>SUM(B19:M19)</f>
        <v>4</v>
      </c>
    </row>
    <row r="20" spans="1:14" ht="12.75">
      <c r="A20" t="s">
        <v>462</v>
      </c>
      <c r="B20" s="4">
        <v>0</v>
      </c>
      <c r="C20" s="4">
        <v>1</v>
      </c>
      <c r="D20" s="4">
        <v>0</v>
      </c>
      <c r="E20" s="4">
        <v>0</v>
      </c>
      <c r="F20" s="4">
        <v>0</v>
      </c>
      <c r="G20" s="4">
        <v>0</v>
      </c>
      <c r="H20" s="4">
        <v>0</v>
      </c>
      <c r="I20" s="4">
        <v>0</v>
      </c>
      <c r="J20" s="4">
        <v>0</v>
      </c>
      <c r="K20" s="4">
        <v>0</v>
      </c>
      <c r="L20" s="4">
        <v>0</v>
      </c>
      <c r="M20" s="4">
        <v>0</v>
      </c>
      <c r="N20" s="6">
        <f>SUM(B20:M20)</f>
        <v>4</v>
      </c>
    </row>
    <row r="21" spans="1:14" ht="12.75">
      <c r="A21" t="s">
        <v>463</v>
      </c>
      <c r="B21" s="4">
        <v>0</v>
      </c>
      <c r="C21" s="4">
        <v>0</v>
      </c>
      <c r="D21" s="4">
        <v>1</v>
      </c>
      <c r="E21" s="4">
        <v>0</v>
      </c>
      <c r="F21" s="4">
        <v>0</v>
      </c>
      <c r="G21" s="4">
        <v>0</v>
      </c>
      <c r="H21" s="4">
        <v>0</v>
      </c>
      <c r="I21" s="4">
        <v>0</v>
      </c>
      <c r="J21" s="4">
        <v>0</v>
      </c>
      <c r="K21" s="4">
        <v>0</v>
      </c>
      <c r="L21" s="4">
        <v>0</v>
      </c>
      <c r="M21" s="4">
        <v>0</v>
      </c>
      <c r="N21" s="6">
        <f>SUM(B21:M21)</f>
        <v>4</v>
      </c>
    </row>
    <row r="22" spans="1:14" ht="12.75">
      <c r="A22" t="s">
        <v>464</v>
      </c>
      <c r="B22" s="4">
        <v>0</v>
      </c>
      <c r="C22" s="4">
        <v>0</v>
      </c>
      <c r="D22" s="4">
        <v>2</v>
      </c>
      <c r="E22" s="4">
        <v>0</v>
      </c>
      <c r="F22" s="4">
        <v>0</v>
      </c>
      <c r="G22" s="4">
        <v>0</v>
      </c>
      <c r="H22" s="4">
        <v>0</v>
      </c>
      <c r="I22" s="4">
        <v>0</v>
      </c>
      <c r="J22" s="4">
        <v>0</v>
      </c>
      <c r="K22" s="4">
        <v>0</v>
      </c>
      <c r="L22" s="4">
        <v>0</v>
      </c>
      <c r="M22" s="4">
        <v>0</v>
      </c>
      <c r="N22" s="6">
        <f>SUM(B22:M22)</f>
        <v>4</v>
      </c>
    </row>
    <row r="23" spans="1:14" ht="12.75">
      <c r="A23" t="s">
        <v>465</v>
      </c>
      <c r="B23" s="4">
        <v>1</v>
      </c>
      <c r="C23" s="4">
        <v>1</v>
      </c>
      <c r="D23" s="4">
        <v>0</v>
      </c>
      <c r="E23" s="4">
        <v>0</v>
      </c>
      <c r="F23" s="4">
        <v>0</v>
      </c>
      <c r="G23" s="4">
        <v>0</v>
      </c>
      <c r="H23" s="4">
        <v>0</v>
      </c>
      <c r="I23" s="4">
        <v>0</v>
      </c>
      <c r="J23" s="4">
        <v>0</v>
      </c>
      <c r="K23" s="4">
        <v>0</v>
      </c>
      <c r="L23" s="4">
        <v>0</v>
      </c>
      <c r="M23" s="4">
        <v>0</v>
      </c>
      <c r="N23" s="6">
        <f>SUM(B23:M23)</f>
        <v>4</v>
      </c>
    </row>
    <row r="24" spans="1:14" ht="12.75">
      <c r="A24" s="2" t="s">
        <v>446</v>
      </c>
      <c r="B24" s="6">
        <f>SUM(B7:B23)</f>
        <v>4</v>
      </c>
      <c r="C24" s="6">
        <f>SUM(C7:C23)</f>
        <v>4</v>
      </c>
      <c r="D24" s="6">
        <f>SUM(D7:D23)</f>
        <v>4</v>
      </c>
      <c r="E24" s="6">
        <f>SUM(E7:E23)</f>
        <v>4</v>
      </c>
      <c r="F24" s="6">
        <f>SUM(F7:F23)</f>
        <v>4</v>
      </c>
      <c r="G24" s="6">
        <f>SUM(G7:G23)</f>
        <v>4</v>
      </c>
      <c r="H24" s="6">
        <f>SUM(H7:H23)</f>
        <v>4</v>
      </c>
      <c r="I24" s="6">
        <f>SUM(I7:I23)</f>
        <v>4</v>
      </c>
      <c r="J24" s="6">
        <f>SUM(J7:J23)</f>
        <v>4</v>
      </c>
      <c r="K24" s="6">
        <f>SUM(K7:K23)</f>
        <v>4</v>
      </c>
      <c r="L24" s="6">
        <f>SUM(L7:L23)</f>
        <v>4</v>
      </c>
      <c r="M24" s="6">
        <f>SUM(M7:M23)</f>
        <v>4</v>
      </c>
      <c r="N24" s="6">
        <f>SUM(N7:N23)</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V26"/>
  <sheetViews>
    <sheetView workbookViewId="0" topLeftCell="A1">
      <selection activeCell="A1" sqref="A1"/>
    </sheetView>
  </sheetViews>
  <sheetFormatPr defaultColWidth="9.140625" defaultRowHeight="12.75"/>
  <sheetData>
    <row r="1" ht="12.75">
      <c r="A1" s="1" t="s">
        <v>551</v>
      </c>
    </row>
    <row r="5" spans="2:22" ht="12.75">
      <c r="B5" s="2" t="s">
        <v>138</v>
      </c>
      <c r="D5" s="2" t="s">
        <v>552</v>
      </c>
      <c r="F5" s="2" t="s">
        <v>553</v>
      </c>
      <c r="H5" s="2" t="s">
        <v>554</v>
      </c>
      <c r="J5" s="2" t="s">
        <v>555</v>
      </c>
      <c r="L5" s="2" t="s">
        <v>556</v>
      </c>
      <c r="N5" s="2" t="s">
        <v>557</v>
      </c>
      <c r="P5" s="2" t="s">
        <v>558</v>
      </c>
      <c r="R5" s="2" t="s">
        <v>559</v>
      </c>
      <c r="T5" s="2" t="s">
        <v>560</v>
      </c>
      <c r="V5" s="2" t="s">
        <v>446</v>
      </c>
    </row>
    <row r="6" spans="1:21" ht="12.75">
      <c r="A6" s="2" t="s">
        <v>441</v>
      </c>
      <c r="B6" t="s">
        <v>447</v>
      </c>
      <c r="C6" t="s">
        <v>448</v>
      </c>
      <c r="D6" t="s">
        <v>447</v>
      </c>
      <c r="E6" t="s">
        <v>448</v>
      </c>
      <c r="F6" t="s">
        <v>447</v>
      </c>
      <c r="G6" t="s">
        <v>448</v>
      </c>
      <c r="H6" t="s">
        <v>447</v>
      </c>
      <c r="I6" t="s">
        <v>448</v>
      </c>
      <c r="J6" t="s">
        <v>447</v>
      </c>
      <c r="K6" t="s">
        <v>448</v>
      </c>
      <c r="L6" t="s">
        <v>447</v>
      </c>
      <c r="M6" t="s">
        <v>448</v>
      </c>
      <c r="N6" t="s">
        <v>447</v>
      </c>
      <c r="O6" t="s">
        <v>448</v>
      </c>
      <c r="P6" t="s">
        <v>447</v>
      </c>
      <c r="Q6" t="s">
        <v>448</v>
      </c>
      <c r="R6" t="s">
        <v>447</v>
      </c>
      <c r="S6" t="s">
        <v>448</v>
      </c>
      <c r="T6" t="s">
        <v>447</v>
      </c>
      <c r="U6" t="s">
        <v>448</v>
      </c>
    </row>
    <row r="7" spans="1:22" ht="12.75">
      <c r="A7" t="s">
        <v>449</v>
      </c>
      <c r="B7" s="4">
        <v>0</v>
      </c>
      <c r="C7" s="4">
        <v>15</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6">
        <f>SUM(B7:U7)</f>
        <v>4</v>
      </c>
    </row>
    <row r="8" spans="1:22" ht="12.75">
      <c r="A8" t="s">
        <v>450</v>
      </c>
      <c r="B8" s="4">
        <v>111</v>
      </c>
      <c r="C8" s="4">
        <v>21</v>
      </c>
      <c r="D8" s="4">
        <v>14</v>
      </c>
      <c r="E8" s="4">
        <v>0</v>
      </c>
      <c r="F8" s="4">
        <v>0</v>
      </c>
      <c r="G8" s="4">
        <v>0</v>
      </c>
      <c r="H8" s="4">
        <v>0</v>
      </c>
      <c r="I8" s="4">
        <v>0</v>
      </c>
      <c r="J8" s="4">
        <v>0</v>
      </c>
      <c r="K8" s="4">
        <v>0</v>
      </c>
      <c r="L8" s="4">
        <v>23</v>
      </c>
      <c r="M8" s="4">
        <v>2</v>
      </c>
      <c r="N8" s="4">
        <v>0</v>
      </c>
      <c r="O8" s="4">
        <v>0</v>
      </c>
      <c r="P8" s="4">
        <v>0</v>
      </c>
      <c r="Q8" s="4">
        <v>0</v>
      </c>
      <c r="R8" s="4">
        <v>0</v>
      </c>
      <c r="S8" s="4">
        <v>0</v>
      </c>
      <c r="T8" s="4">
        <v>0</v>
      </c>
      <c r="U8" s="4">
        <v>0</v>
      </c>
      <c r="V8" s="6">
        <f>SUM(B8:U8)</f>
        <v>4</v>
      </c>
    </row>
    <row r="9" spans="1:22" ht="12.75">
      <c r="A9" t="s">
        <v>451</v>
      </c>
      <c r="B9" s="4">
        <v>14</v>
      </c>
      <c r="C9" s="4">
        <v>0</v>
      </c>
      <c r="D9" s="4">
        <v>0</v>
      </c>
      <c r="E9" s="4">
        <v>0</v>
      </c>
      <c r="F9" s="4">
        <v>0</v>
      </c>
      <c r="G9" s="4">
        <v>0</v>
      </c>
      <c r="H9" s="4">
        <v>0</v>
      </c>
      <c r="I9" s="4">
        <v>0</v>
      </c>
      <c r="J9" s="4">
        <v>0</v>
      </c>
      <c r="K9" s="4">
        <v>0</v>
      </c>
      <c r="L9" s="4">
        <v>0</v>
      </c>
      <c r="M9" s="4">
        <v>0</v>
      </c>
      <c r="N9" s="4">
        <v>0</v>
      </c>
      <c r="O9" s="4">
        <v>0</v>
      </c>
      <c r="P9" s="4">
        <v>0</v>
      </c>
      <c r="Q9" s="4">
        <v>0</v>
      </c>
      <c r="R9" s="4">
        <v>0</v>
      </c>
      <c r="S9" s="4">
        <v>0</v>
      </c>
      <c r="T9" s="4">
        <v>0</v>
      </c>
      <c r="U9" s="4">
        <v>0</v>
      </c>
      <c r="V9" s="6">
        <f>SUM(B9:U9)</f>
        <v>4</v>
      </c>
    </row>
    <row r="10" spans="1:22" ht="12.75">
      <c r="A10" t="s">
        <v>452</v>
      </c>
      <c r="B10" s="4">
        <v>26</v>
      </c>
      <c r="C10" s="4">
        <v>37</v>
      </c>
      <c r="D10" s="4">
        <v>0</v>
      </c>
      <c r="E10" s="4">
        <v>3</v>
      </c>
      <c r="F10" s="4">
        <v>0</v>
      </c>
      <c r="G10" s="4">
        <v>0</v>
      </c>
      <c r="H10" s="4">
        <v>0</v>
      </c>
      <c r="I10" s="4">
        <v>0</v>
      </c>
      <c r="J10" s="4">
        <v>0</v>
      </c>
      <c r="K10" s="4">
        <v>0</v>
      </c>
      <c r="L10" s="4">
        <v>3</v>
      </c>
      <c r="M10" s="4">
        <v>2</v>
      </c>
      <c r="N10" s="4">
        <v>0</v>
      </c>
      <c r="O10" s="4">
        <v>0</v>
      </c>
      <c r="P10" s="4">
        <v>0</v>
      </c>
      <c r="Q10" s="4">
        <v>0</v>
      </c>
      <c r="R10" s="4">
        <v>0</v>
      </c>
      <c r="S10" s="4">
        <v>0</v>
      </c>
      <c r="T10" s="4">
        <v>0</v>
      </c>
      <c r="U10" s="4">
        <v>0</v>
      </c>
      <c r="V10" s="6">
        <f>SUM(B10:U10)</f>
        <v>4</v>
      </c>
    </row>
    <row r="11" spans="1:22" ht="12.75">
      <c r="A11" t="s">
        <v>453</v>
      </c>
      <c r="B11" s="4">
        <v>65</v>
      </c>
      <c r="C11" s="4">
        <v>82</v>
      </c>
      <c r="D11" s="4">
        <v>0</v>
      </c>
      <c r="E11" s="4">
        <v>26</v>
      </c>
      <c r="F11" s="4">
        <v>0</v>
      </c>
      <c r="G11" s="4">
        <v>0</v>
      </c>
      <c r="H11" s="4">
        <v>0</v>
      </c>
      <c r="I11" s="4">
        <v>0</v>
      </c>
      <c r="J11" s="4">
        <v>0</v>
      </c>
      <c r="K11" s="4">
        <v>0</v>
      </c>
      <c r="L11" s="4">
        <v>23</v>
      </c>
      <c r="M11" s="4">
        <v>7</v>
      </c>
      <c r="N11" s="4">
        <v>0</v>
      </c>
      <c r="O11" s="4">
        <v>0</v>
      </c>
      <c r="P11" s="4">
        <v>0</v>
      </c>
      <c r="Q11" s="4">
        <v>0</v>
      </c>
      <c r="R11" s="4">
        <v>0</v>
      </c>
      <c r="S11" s="4">
        <v>0</v>
      </c>
      <c r="T11" s="4">
        <v>0</v>
      </c>
      <c r="U11" s="4">
        <v>7</v>
      </c>
      <c r="V11" s="6">
        <f>SUM(B11:U11)</f>
        <v>4</v>
      </c>
    </row>
    <row r="12" spans="1:22" ht="12.75">
      <c r="A12" t="s">
        <v>454</v>
      </c>
      <c r="B12" s="4">
        <v>0</v>
      </c>
      <c r="C12" s="4">
        <v>28</v>
      </c>
      <c r="D12" s="4">
        <v>0</v>
      </c>
      <c r="E12" s="4">
        <v>8</v>
      </c>
      <c r="F12" s="4">
        <v>0</v>
      </c>
      <c r="G12" s="4">
        <v>0</v>
      </c>
      <c r="H12" s="4">
        <v>0</v>
      </c>
      <c r="I12" s="4">
        <v>0</v>
      </c>
      <c r="J12" s="4">
        <v>0</v>
      </c>
      <c r="K12" s="4">
        <v>0</v>
      </c>
      <c r="L12" s="4">
        <v>0</v>
      </c>
      <c r="M12" s="4">
        <v>5</v>
      </c>
      <c r="N12" s="4">
        <v>0</v>
      </c>
      <c r="O12" s="4">
        <v>0</v>
      </c>
      <c r="P12" s="4">
        <v>0</v>
      </c>
      <c r="Q12" s="4">
        <v>0</v>
      </c>
      <c r="R12" s="4">
        <v>0</v>
      </c>
      <c r="S12" s="4">
        <v>0</v>
      </c>
      <c r="T12" s="4">
        <v>0</v>
      </c>
      <c r="U12" s="4">
        <v>0</v>
      </c>
      <c r="V12" s="6">
        <f>SUM(B12:U12)</f>
        <v>4</v>
      </c>
    </row>
    <row r="13" spans="1:22" ht="12.75">
      <c r="A13" t="s">
        <v>455</v>
      </c>
      <c r="B13" s="4">
        <v>27</v>
      </c>
      <c r="C13" s="4">
        <v>126</v>
      </c>
      <c r="D13" s="4">
        <v>20</v>
      </c>
      <c r="E13" s="4">
        <v>67</v>
      </c>
      <c r="F13" s="4">
        <v>0</v>
      </c>
      <c r="G13" s="4">
        <v>0</v>
      </c>
      <c r="H13" s="4">
        <v>0</v>
      </c>
      <c r="I13" s="4">
        <v>0</v>
      </c>
      <c r="J13" s="4">
        <v>0</v>
      </c>
      <c r="K13" s="4">
        <v>0</v>
      </c>
      <c r="L13" s="4">
        <v>3</v>
      </c>
      <c r="M13" s="4">
        <v>9</v>
      </c>
      <c r="N13" s="4">
        <v>0</v>
      </c>
      <c r="O13" s="4">
        <v>0</v>
      </c>
      <c r="P13" s="4">
        <v>0</v>
      </c>
      <c r="Q13" s="4">
        <v>0</v>
      </c>
      <c r="R13" s="4">
        <v>0</v>
      </c>
      <c r="S13" s="4">
        <v>0</v>
      </c>
      <c r="T13" s="4">
        <v>0</v>
      </c>
      <c r="U13" s="4">
        <v>0</v>
      </c>
      <c r="V13" s="6">
        <f>SUM(B13:U13)</f>
        <v>4</v>
      </c>
    </row>
    <row r="14" spans="1:22" ht="12.75">
      <c r="A14" t="s">
        <v>456</v>
      </c>
      <c r="B14" s="4">
        <v>0</v>
      </c>
      <c r="C14" s="4">
        <v>51</v>
      </c>
      <c r="D14" s="4">
        <v>0</v>
      </c>
      <c r="E14" s="4">
        <v>6</v>
      </c>
      <c r="F14" s="4">
        <v>0</v>
      </c>
      <c r="G14" s="4">
        <v>0</v>
      </c>
      <c r="H14" s="4">
        <v>0</v>
      </c>
      <c r="I14" s="4">
        <v>36</v>
      </c>
      <c r="J14" s="4">
        <v>0</v>
      </c>
      <c r="K14" s="4">
        <v>0</v>
      </c>
      <c r="L14" s="4">
        <v>0</v>
      </c>
      <c r="M14" s="4">
        <v>3</v>
      </c>
      <c r="N14" s="4">
        <v>0</v>
      </c>
      <c r="O14" s="4">
        <v>0</v>
      </c>
      <c r="P14" s="4">
        <v>0</v>
      </c>
      <c r="Q14" s="4">
        <v>0</v>
      </c>
      <c r="R14" s="4">
        <v>0</v>
      </c>
      <c r="S14" s="4">
        <v>0</v>
      </c>
      <c r="T14" s="4">
        <v>0</v>
      </c>
      <c r="U14" s="4">
        <v>0</v>
      </c>
      <c r="V14" s="6">
        <f>SUM(B14:U14)</f>
        <v>4</v>
      </c>
    </row>
    <row r="15" spans="1:22" ht="12.75">
      <c r="A15" t="s">
        <v>457</v>
      </c>
      <c r="B15" s="4">
        <v>67</v>
      </c>
      <c r="C15" s="4">
        <v>16</v>
      </c>
      <c r="D15" s="4">
        <v>0</v>
      </c>
      <c r="E15" s="4">
        <v>0</v>
      </c>
      <c r="F15" s="4">
        <v>0</v>
      </c>
      <c r="G15" s="4">
        <v>0</v>
      </c>
      <c r="H15" s="4">
        <v>22</v>
      </c>
      <c r="I15" s="4">
        <v>0</v>
      </c>
      <c r="J15" s="4">
        <v>0</v>
      </c>
      <c r="K15" s="4">
        <v>0</v>
      </c>
      <c r="L15" s="4">
        <v>30</v>
      </c>
      <c r="M15" s="4">
        <v>0</v>
      </c>
      <c r="N15" s="4">
        <v>0</v>
      </c>
      <c r="O15" s="4">
        <v>0</v>
      </c>
      <c r="P15" s="4">
        <v>0</v>
      </c>
      <c r="Q15" s="4">
        <v>0</v>
      </c>
      <c r="R15" s="4">
        <v>0</v>
      </c>
      <c r="S15" s="4">
        <v>0</v>
      </c>
      <c r="T15" s="4">
        <v>0</v>
      </c>
      <c r="U15" s="4">
        <v>0</v>
      </c>
      <c r="V15" s="6">
        <f>SUM(B15:U15)</f>
        <v>4</v>
      </c>
    </row>
    <row r="16" spans="1:22" ht="12.75">
      <c r="A16" t="s">
        <v>458</v>
      </c>
      <c r="B16" s="4">
        <v>102</v>
      </c>
      <c r="C16" s="4">
        <v>103</v>
      </c>
      <c r="D16" s="4">
        <v>21</v>
      </c>
      <c r="E16" s="4">
        <v>13</v>
      </c>
      <c r="F16" s="4">
        <v>0</v>
      </c>
      <c r="G16" s="4">
        <v>0</v>
      </c>
      <c r="H16" s="4">
        <v>0</v>
      </c>
      <c r="I16" s="4">
        <v>0</v>
      </c>
      <c r="J16" s="4">
        <v>0</v>
      </c>
      <c r="K16" s="4">
        <v>0</v>
      </c>
      <c r="L16" s="4">
        <v>37</v>
      </c>
      <c r="M16" s="4">
        <v>4</v>
      </c>
      <c r="N16" s="4">
        <v>0</v>
      </c>
      <c r="O16" s="4">
        <v>0</v>
      </c>
      <c r="P16" s="4">
        <v>0</v>
      </c>
      <c r="Q16" s="4">
        <v>0</v>
      </c>
      <c r="R16" s="4">
        <v>0</v>
      </c>
      <c r="S16" s="4">
        <v>0</v>
      </c>
      <c r="T16" s="4">
        <v>0</v>
      </c>
      <c r="U16" s="4">
        <v>0</v>
      </c>
      <c r="V16" s="6">
        <f>SUM(B16:U16)</f>
        <v>4</v>
      </c>
    </row>
    <row r="17" spans="1:22" ht="12.75">
      <c r="A17" t="s">
        <v>459</v>
      </c>
      <c r="B17" s="4">
        <v>99</v>
      </c>
      <c r="C17" s="4">
        <v>95</v>
      </c>
      <c r="D17" s="4">
        <v>0</v>
      </c>
      <c r="E17" s="4">
        <v>17</v>
      </c>
      <c r="F17" s="4">
        <v>0</v>
      </c>
      <c r="G17" s="4">
        <v>0</v>
      </c>
      <c r="H17" s="4">
        <v>0</v>
      </c>
      <c r="I17" s="4">
        <v>0</v>
      </c>
      <c r="J17" s="4">
        <v>0</v>
      </c>
      <c r="K17" s="4">
        <v>0</v>
      </c>
      <c r="L17" s="4">
        <v>0</v>
      </c>
      <c r="M17" s="4">
        <v>0</v>
      </c>
      <c r="N17" s="4">
        <v>0</v>
      </c>
      <c r="O17" s="4">
        <v>0</v>
      </c>
      <c r="P17" s="4">
        <v>0</v>
      </c>
      <c r="Q17" s="4">
        <v>0</v>
      </c>
      <c r="R17" s="4">
        <v>0</v>
      </c>
      <c r="S17" s="4">
        <v>0</v>
      </c>
      <c r="T17" s="4">
        <v>0</v>
      </c>
      <c r="U17" s="4">
        <v>0</v>
      </c>
      <c r="V17" s="6">
        <f>SUM(B17:U17)</f>
        <v>4</v>
      </c>
    </row>
    <row r="18" spans="1:22" ht="12.75">
      <c r="A18" t="s">
        <v>506</v>
      </c>
      <c r="B18" s="4">
        <v>15</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6">
        <f>SUM(B18:U18)</f>
        <v>4</v>
      </c>
    </row>
    <row r="19" spans="1:22" ht="12.75">
      <c r="A19" t="s">
        <v>460</v>
      </c>
      <c r="B19" s="4">
        <v>0</v>
      </c>
      <c r="C19" s="4">
        <v>0</v>
      </c>
      <c r="D19" s="4">
        <v>0</v>
      </c>
      <c r="E19" s="4">
        <v>0</v>
      </c>
      <c r="F19" s="4">
        <v>0</v>
      </c>
      <c r="G19" s="4">
        <v>0</v>
      </c>
      <c r="H19" s="4">
        <v>0</v>
      </c>
      <c r="I19" s="4">
        <v>0</v>
      </c>
      <c r="J19" s="4">
        <v>0</v>
      </c>
      <c r="K19" s="4">
        <v>0</v>
      </c>
      <c r="L19" s="4">
        <v>3</v>
      </c>
      <c r="M19" s="4">
        <v>0</v>
      </c>
      <c r="N19" s="4">
        <v>0</v>
      </c>
      <c r="O19" s="4">
        <v>0</v>
      </c>
      <c r="P19" s="4">
        <v>0</v>
      </c>
      <c r="Q19" s="4">
        <v>0</v>
      </c>
      <c r="R19" s="4">
        <v>0</v>
      </c>
      <c r="S19" s="4">
        <v>0</v>
      </c>
      <c r="T19" s="4">
        <v>0</v>
      </c>
      <c r="U19" s="4">
        <v>0</v>
      </c>
      <c r="V19" s="6">
        <f>SUM(B19:U19)</f>
        <v>4</v>
      </c>
    </row>
    <row r="20" spans="1:22" ht="12.75">
      <c r="A20" t="s">
        <v>461</v>
      </c>
      <c r="B20" s="4">
        <v>156</v>
      </c>
      <c r="C20" s="4">
        <v>38</v>
      </c>
      <c r="D20" s="4">
        <v>8</v>
      </c>
      <c r="E20" s="4">
        <v>17</v>
      </c>
      <c r="F20" s="4">
        <v>0</v>
      </c>
      <c r="G20" s="4">
        <v>0</v>
      </c>
      <c r="H20" s="4">
        <v>0</v>
      </c>
      <c r="I20" s="4">
        <v>0</v>
      </c>
      <c r="J20" s="4">
        <v>0</v>
      </c>
      <c r="K20" s="4">
        <v>0</v>
      </c>
      <c r="L20" s="4">
        <v>5</v>
      </c>
      <c r="M20" s="4">
        <v>3</v>
      </c>
      <c r="N20" s="4">
        <v>0</v>
      </c>
      <c r="O20" s="4">
        <v>0</v>
      </c>
      <c r="P20" s="4">
        <v>0</v>
      </c>
      <c r="Q20" s="4">
        <v>0</v>
      </c>
      <c r="R20" s="4">
        <v>0</v>
      </c>
      <c r="S20" s="4">
        <v>0</v>
      </c>
      <c r="T20" s="4">
        <v>0</v>
      </c>
      <c r="U20" s="4">
        <v>0</v>
      </c>
      <c r="V20" s="6">
        <f>SUM(B20:U20)</f>
        <v>4</v>
      </c>
    </row>
    <row r="21" spans="1:22" ht="12.75">
      <c r="A21" t="s">
        <v>462</v>
      </c>
      <c r="B21" s="4">
        <v>0</v>
      </c>
      <c r="C21" s="4">
        <v>35</v>
      </c>
      <c r="D21" s="4">
        <v>0</v>
      </c>
      <c r="E21" s="4">
        <v>20</v>
      </c>
      <c r="F21" s="4">
        <v>0</v>
      </c>
      <c r="G21" s="4">
        <v>0</v>
      </c>
      <c r="H21" s="4">
        <v>0</v>
      </c>
      <c r="I21" s="4">
        <v>0</v>
      </c>
      <c r="J21" s="4">
        <v>0</v>
      </c>
      <c r="K21" s="4">
        <v>0</v>
      </c>
      <c r="L21" s="4">
        <v>0</v>
      </c>
      <c r="M21" s="4">
        <v>4</v>
      </c>
      <c r="N21" s="4">
        <v>0</v>
      </c>
      <c r="O21" s="4">
        <v>0</v>
      </c>
      <c r="P21" s="4">
        <v>0</v>
      </c>
      <c r="Q21" s="4">
        <v>0</v>
      </c>
      <c r="R21" s="4">
        <v>0</v>
      </c>
      <c r="S21" s="4">
        <v>0</v>
      </c>
      <c r="T21" s="4">
        <v>0</v>
      </c>
      <c r="U21" s="4">
        <v>0</v>
      </c>
      <c r="V21" s="6">
        <f>SUM(B21:U21)</f>
        <v>4</v>
      </c>
    </row>
    <row r="22" spans="1:22" ht="12.75">
      <c r="A22" t="s">
        <v>463</v>
      </c>
      <c r="B22" s="4">
        <v>15</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6">
        <f>SUM(B22:U22)</f>
        <v>4</v>
      </c>
    </row>
    <row r="23" spans="1:22" ht="12.75">
      <c r="A23" t="s">
        <v>507</v>
      </c>
      <c r="B23" s="4">
        <v>14</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6">
        <f>SUM(B23:U23)</f>
        <v>4</v>
      </c>
    </row>
    <row r="24" spans="1:22" ht="12.75">
      <c r="A24" t="s">
        <v>464</v>
      </c>
      <c r="B24" s="4">
        <v>49</v>
      </c>
      <c r="C24" s="4">
        <v>0</v>
      </c>
      <c r="D24" s="4">
        <v>16</v>
      </c>
      <c r="E24" s="4">
        <v>0</v>
      </c>
      <c r="F24" s="4">
        <v>0</v>
      </c>
      <c r="G24" s="4">
        <v>0</v>
      </c>
      <c r="H24" s="4">
        <v>2</v>
      </c>
      <c r="I24" s="4">
        <v>0</v>
      </c>
      <c r="J24" s="4">
        <v>0</v>
      </c>
      <c r="K24" s="4">
        <v>0</v>
      </c>
      <c r="L24" s="4">
        <v>5</v>
      </c>
      <c r="M24" s="4">
        <v>0</v>
      </c>
      <c r="N24" s="4">
        <v>0</v>
      </c>
      <c r="O24" s="4">
        <v>0</v>
      </c>
      <c r="P24" s="4">
        <v>0</v>
      </c>
      <c r="Q24" s="4">
        <v>0</v>
      </c>
      <c r="R24" s="4">
        <v>0</v>
      </c>
      <c r="S24" s="4">
        <v>0</v>
      </c>
      <c r="T24" s="4">
        <v>0</v>
      </c>
      <c r="U24" s="4">
        <v>0</v>
      </c>
      <c r="V24" s="6">
        <f>SUM(B24:U24)</f>
        <v>4</v>
      </c>
    </row>
    <row r="25" spans="1:22" ht="12.75">
      <c r="A25" t="s">
        <v>465</v>
      </c>
      <c r="B25" s="4">
        <v>31</v>
      </c>
      <c r="C25" s="4">
        <v>34</v>
      </c>
      <c r="D25" s="4">
        <v>0</v>
      </c>
      <c r="E25" s="4">
        <v>43</v>
      </c>
      <c r="F25" s="4">
        <v>0</v>
      </c>
      <c r="G25" s="4">
        <v>0</v>
      </c>
      <c r="H25" s="4">
        <v>0</v>
      </c>
      <c r="I25" s="4">
        <v>2</v>
      </c>
      <c r="J25" s="4">
        <v>0</v>
      </c>
      <c r="K25" s="4">
        <v>0</v>
      </c>
      <c r="L25" s="4">
        <v>3</v>
      </c>
      <c r="M25" s="4">
        <v>1</v>
      </c>
      <c r="N25" s="4">
        <v>0</v>
      </c>
      <c r="O25" s="4">
        <v>0</v>
      </c>
      <c r="P25" s="4">
        <v>0</v>
      </c>
      <c r="Q25" s="4">
        <v>0</v>
      </c>
      <c r="R25" s="4">
        <v>0</v>
      </c>
      <c r="S25" s="4">
        <v>0</v>
      </c>
      <c r="T25" s="4">
        <v>0</v>
      </c>
      <c r="U25" s="4">
        <v>0</v>
      </c>
      <c r="V25" s="6">
        <f>SUM(B25:U25)</f>
        <v>4</v>
      </c>
    </row>
    <row r="26" spans="1:22" ht="12.75">
      <c r="A26" s="2" t="s">
        <v>446</v>
      </c>
      <c r="B26" s="6">
        <f>SUM(B7:B25)</f>
        <v>4</v>
      </c>
      <c r="C26" s="6">
        <f>SUM(C7:C25)</f>
        <v>4</v>
      </c>
      <c r="D26" s="6">
        <f>SUM(D7:D25)</f>
        <v>4</v>
      </c>
      <c r="E26" s="6">
        <f>SUM(E7:E25)</f>
        <v>4</v>
      </c>
      <c r="F26" s="6">
        <f>SUM(F7:F25)</f>
        <v>4</v>
      </c>
      <c r="G26" s="6">
        <f>SUM(G7:G25)</f>
        <v>4</v>
      </c>
      <c r="H26" s="6">
        <f>SUM(H7:H25)</f>
        <v>4</v>
      </c>
      <c r="I26" s="6">
        <f>SUM(I7:I25)</f>
        <v>4</v>
      </c>
      <c r="J26" s="6">
        <f>SUM(J7:J25)</f>
        <v>4</v>
      </c>
      <c r="K26" s="6">
        <f>SUM(K7:K25)</f>
        <v>4</v>
      </c>
      <c r="L26" s="6">
        <f>SUM(L7:L25)</f>
        <v>4</v>
      </c>
      <c r="M26" s="6">
        <f>SUM(M7:M25)</f>
        <v>4</v>
      </c>
      <c r="N26" s="6">
        <f>SUM(N7:N25)</f>
        <v>4</v>
      </c>
      <c r="O26" s="6">
        <f>SUM(O7:O25)</f>
        <v>4</v>
      </c>
      <c r="P26" s="6">
        <f>SUM(P7:P25)</f>
        <v>4</v>
      </c>
      <c r="Q26" s="6">
        <f>SUM(Q7:Q25)</f>
        <v>4</v>
      </c>
      <c r="R26" s="6">
        <f>SUM(R7:R25)</f>
        <v>4</v>
      </c>
      <c r="S26" s="6">
        <f>SUM(S7:S25)</f>
        <v>4</v>
      </c>
      <c r="T26" s="6">
        <f>SUM(T7:T25)</f>
        <v>4</v>
      </c>
      <c r="U26" s="6">
        <f>SUM(U7:U25)</f>
        <v>4</v>
      </c>
      <c r="V26" s="6">
        <f>SUM(V7:V25)</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140625" defaultRowHeight="12.75"/>
  <sheetData>
    <row r="1" ht="12.75">
      <c r="A1" s="1" t="s">
        <v>561</v>
      </c>
    </row>
    <row r="5" spans="1:11" ht="12.75">
      <c r="A5" s="2" t="s">
        <v>441</v>
      </c>
      <c r="B5" s="2" t="s">
        <v>562</v>
      </c>
      <c r="C5" s="2" t="s">
        <v>563</v>
      </c>
      <c r="D5" s="2" t="s">
        <v>564</v>
      </c>
      <c r="E5" s="2" t="s">
        <v>565</v>
      </c>
      <c r="F5" s="2" t="s">
        <v>566</v>
      </c>
      <c r="G5" s="2" t="s">
        <v>567</v>
      </c>
      <c r="H5" s="2" t="s">
        <v>568</v>
      </c>
      <c r="I5" s="2" t="s">
        <v>569</v>
      </c>
      <c r="J5" s="2" t="s">
        <v>570</v>
      </c>
      <c r="K5" s="2" t="s">
        <v>446</v>
      </c>
    </row>
    <row r="6" spans="2:11" ht="12.75">
      <c r="B6" t="s">
        <v>571</v>
      </c>
      <c r="C6" t="s">
        <v>572</v>
      </c>
      <c r="D6" t="s">
        <v>572</v>
      </c>
      <c r="E6" t="s">
        <v>572</v>
      </c>
      <c r="F6" t="s">
        <v>572</v>
      </c>
      <c r="G6" t="s">
        <v>572</v>
      </c>
      <c r="H6" t="s">
        <v>572</v>
      </c>
      <c r="I6" t="s">
        <v>572</v>
      </c>
      <c r="J6" t="s">
        <v>572</v>
      </c>
      <c r="K6" t="s">
        <v>572</v>
      </c>
    </row>
    <row r="7" spans="1:11" ht="12.75">
      <c r="A7" t="s">
        <v>449</v>
      </c>
      <c r="B7" s="7">
        <v>6.5</v>
      </c>
      <c r="C7" s="4">
        <v>22764</v>
      </c>
      <c r="D7" s="4">
        <v>0</v>
      </c>
      <c r="E7" s="4">
        <v>0</v>
      </c>
      <c r="F7" s="4">
        <v>0</v>
      </c>
      <c r="G7" s="4">
        <v>0</v>
      </c>
      <c r="H7" s="4">
        <v>4136</v>
      </c>
      <c r="I7" s="4">
        <v>0</v>
      </c>
      <c r="J7" s="4">
        <v>0</v>
      </c>
      <c r="K7" s="6">
        <f>(C7+D7+E7+F7+G7+H7+I7)-(J7)</f>
        <v>4</v>
      </c>
    </row>
    <row r="8" spans="1:11" ht="12.75">
      <c r="A8" t="s">
        <v>450</v>
      </c>
      <c r="B8" s="7">
        <v>87.65</v>
      </c>
      <c r="C8" s="4">
        <v>144054</v>
      </c>
      <c r="D8" s="4">
        <v>0</v>
      </c>
      <c r="E8" s="4">
        <v>591</v>
      </c>
      <c r="F8" s="4">
        <v>0</v>
      </c>
      <c r="G8" s="4">
        <v>0</v>
      </c>
      <c r="H8" s="4">
        <v>16854</v>
      </c>
      <c r="I8" s="4">
        <v>0</v>
      </c>
      <c r="J8" s="4">
        <v>0</v>
      </c>
      <c r="K8" s="6">
        <f>(I8+H8+G8+F8+E8+D8+C8)-(J8)</f>
        <v>4</v>
      </c>
    </row>
    <row r="9" spans="1:11" ht="12.75">
      <c r="A9" t="s">
        <v>451</v>
      </c>
      <c r="B9" s="7">
        <v>16</v>
      </c>
      <c r="C9" s="4">
        <v>33938</v>
      </c>
      <c r="D9" s="4">
        <v>0</v>
      </c>
      <c r="E9" s="4">
        <v>0</v>
      </c>
      <c r="F9" s="4">
        <v>0</v>
      </c>
      <c r="G9" s="4">
        <v>0</v>
      </c>
      <c r="H9" s="4">
        <v>2838</v>
      </c>
      <c r="I9" s="4">
        <v>0</v>
      </c>
      <c r="J9" s="4">
        <v>0</v>
      </c>
      <c r="K9" s="6">
        <f>(I9+H9+G9+F9+E9+D9+C9)-(J9)</f>
        <v>4</v>
      </c>
    </row>
    <row r="10" spans="1:11" ht="12.75">
      <c r="A10" t="s">
        <v>452</v>
      </c>
      <c r="B10" s="7">
        <v>24</v>
      </c>
      <c r="C10" s="4">
        <v>46440</v>
      </c>
      <c r="D10" s="4">
        <v>0</v>
      </c>
      <c r="E10" s="4">
        <v>1114</v>
      </c>
      <c r="F10" s="4">
        <v>0</v>
      </c>
      <c r="G10" s="4">
        <v>0</v>
      </c>
      <c r="H10" s="4">
        <v>3990</v>
      </c>
      <c r="I10" s="4">
        <v>0</v>
      </c>
      <c r="J10" s="4">
        <v>0</v>
      </c>
      <c r="K10" s="6">
        <f>(I10+H10+G10+F10+E10+D10+C10)-(J10)</f>
        <v>4</v>
      </c>
    </row>
    <row r="11" spans="1:11" ht="12.75">
      <c r="A11" t="s">
        <v>453</v>
      </c>
      <c r="B11" s="7">
        <v>84</v>
      </c>
      <c r="C11" s="4">
        <v>154948</v>
      </c>
      <c r="D11" s="4">
        <v>0</v>
      </c>
      <c r="E11" s="4">
        <v>1365</v>
      </c>
      <c r="F11" s="4">
        <v>0</v>
      </c>
      <c r="G11" s="4">
        <v>0</v>
      </c>
      <c r="H11" s="4">
        <v>13116</v>
      </c>
      <c r="I11" s="4">
        <v>0</v>
      </c>
      <c r="J11" s="4">
        <v>0</v>
      </c>
      <c r="K11" s="6">
        <f>(I11+H11+G11+F11+E11+D11+C11)-(J11)</f>
        <v>4</v>
      </c>
    </row>
    <row r="12" spans="1:11" ht="12.75">
      <c r="A12" t="s">
        <v>454</v>
      </c>
      <c r="B12" s="7">
        <v>12</v>
      </c>
      <c r="C12" s="4">
        <v>22903</v>
      </c>
      <c r="D12" s="4">
        <v>0</v>
      </c>
      <c r="E12" s="4">
        <v>348</v>
      </c>
      <c r="F12" s="4">
        <v>0</v>
      </c>
      <c r="G12" s="4">
        <v>0</v>
      </c>
      <c r="H12" s="4">
        <v>1951</v>
      </c>
      <c r="I12" s="4">
        <v>0</v>
      </c>
      <c r="J12" s="4">
        <v>0</v>
      </c>
      <c r="K12" s="6">
        <f>(I12+H12+G12+F12+E12+D12+C12)-(J12)</f>
        <v>4</v>
      </c>
    </row>
    <row r="13" spans="1:11" ht="12.75">
      <c r="A13" t="s">
        <v>455</v>
      </c>
      <c r="B13" s="7">
        <v>49</v>
      </c>
      <c r="C13" s="4">
        <v>90185</v>
      </c>
      <c r="D13" s="4">
        <v>0</v>
      </c>
      <c r="E13" s="4">
        <v>1668</v>
      </c>
      <c r="F13" s="4">
        <v>0</v>
      </c>
      <c r="G13" s="4">
        <v>0</v>
      </c>
      <c r="H13" s="4">
        <v>7825</v>
      </c>
      <c r="I13" s="4">
        <v>0</v>
      </c>
      <c r="J13" s="4">
        <v>0</v>
      </c>
      <c r="K13" s="6">
        <f>(I13+H13+G13+F13+E13+D13+C13)-(J13)</f>
        <v>4</v>
      </c>
    </row>
    <row r="14" spans="1:11" ht="12.75">
      <c r="A14" t="s">
        <v>456</v>
      </c>
      <c r="B14" s="7">
        <v>12</v>
      </c>
      <c r="C14" s="4">
        <v>21410</v>
      </c>
      <c r="D14" s="4">
        <v>0</v>
      </c>
      <c r="E14" s="4">
        <v>522</v>
      </c>
      <c r="F14" s="4">
        <v>0</v>
      </c>
      <c r="G14" s="4">
        <v>0</v>
      </c>
      <c r="H14" s="4">
        <v>1840</v>
      </c>
      <c r="I14" s="4">
        <v>0</v>
      </c>
      <c r="J14" s="4">
        <v>0</v>
      </c>
      <c r="K14" s="6">
        <f>(I14+H14+G14+F14+E14+D14+C14)-(J14)</f>
        <v>4</v>
      </c>
    </row>
    <row r="15" spans="1:11" ht="12.75">
      <c r="A15" t="s">
        <v>457</v>
      </c>
      <c r="B15" s="7">
        <v>48</v>
      </c>
      <c r="C15" s="4">
        <v>83317</v>
      </c>
      <c r="D15" s="4">
        <v>0</v>
      </c>
      <c r="E15" s="4">
        <v>446</v>
      </c>
      <c r="F15" s="4">
        <v>0</v>
      </c>
      <c r="G15" s="4">
        <v>0</v>
      </c>
      <c r="H15" s="4">
        <v>7029</v>
      </c>
      <c r="I15" s="4">
        <v>0</v>
      </c>
      <c r="J15" s="4">
        <v>0</v>
      </c>
      <c r="K15" s="6">
        <f>(I15+H15+G15+F15+E15+D15+C15)-(J15)</f>
        <v>4</v>
      </c>
    </row>
    <row r="16" spans="1:11" ht="12.75">
      <c r="A16" t="s">
        <v>458</v>
      </c>
      <c r="B16" s="7">
        <v>95.52</v>
      </c>
      <c r="C16" s="4">
        <v>162196</v>
      </c>
      <c r="D16" s="4">
        <v>0</v>
      </c>
      <c r="E16" s="4">
        <v>0</v>
      </c>
      <c r="F16" s="4">
        <v>0</v>
      </c>
      <c r="G16" s="4">
        <v>0</v>
      </c>
      <c r="H16" s="4">
        <v>13621</v>
      </c>
      <c r="I16" s="4">
        <v>0</v>
      </c>
      <c r="J16" s="4">
        <v>0</v>
      </c>
      <c r="K16" s="6">
        <f>(I16+H16+G16+F16+E16+D16+C16)-(J16)</f>
        <v>4</v>
      </c>
    </row>
    <row r="17" spans="1:11" ht="12.75">
      <c r="A17" t="s">
        <v>459</v>
      </c>
      <c r="B17" s="7">
        <v>27</v>
      </c>
      <c r="C17" s="4">
        <v>46773</v>
      </c>
      <c r="D17" s="4">
        <v>0</v>
      </c>
      <c r="E17" s="4">
        <v>963</v>
      </c>
      <c r="F17" s="4">
        <v>0</v>
      </c>
      <c r="G17" s="4">
        <v>0</v>
      </c>
      <c r="H17" s="4">
        <v>4004</v>
      </c>
      <c r="I17" s="4">
        <v>0</v>
      </c>
      <c r="J17" s="4">
        <v>0</v>
      </c>
      <c r="K17" s="6">
        <f>(I17+H17+G17+F17+E17+D17+C17)-(J17)</f>
        <v>4</v>
      </c>
    </row>
    <row r="18" spans="1:11" ht="12.75">
      <c r="A18" t="s">
        <v>506</v>
      </c>
      <c r="B18" s="7">
        <v>6</v>
      </c>
      <c r="C18" s="4">
        <v>10010</v>
      </c>
      <c r="D18" s="4">
        <v>0</v>
      </c>
      <c r="E18" s="4">
        <v>228</v>
      </c>
      <c r="F18" s="4">
        <v>0</v>
      </c>
      <c r="G18" s="4">
        <v>0</v>
      </c>
      <c r="H18" s="4">
        <v>854</v>
      </c>
      <c r="I18" s="4">
        <v>0</v>
      </c>
      <c r="J18" s="4">
        <v>0</v>
      </c>
      <c r="K18" s="6">
        <f>(I18+H18+G18+F18+E18+D18+C18)-(J18)</f>
        <v>4</v>
      </c>
    </row>
    <row r="19" spans="1:11" ht="12.75">
      <c r="A19" t="s">
        <v>460</v>
      </c>
      <c r="B19" s="7">
        <v>24</v>
      </c>
      <c r="C19" s="4">
        <v>39340</v>
      </c>
      <c r="D19" s="4">
        <v>0</v>
      </c>
      <c r="E19" s="4">
        <v>922</v>
      </c>
      <c r="F19" s="4">
        <v>0</v>
      </c>
      <c r="G19" s="4">
        <v>0</v>
      </c>
      <c r="H19" s="4">
        <v>3383</v>
      </c>
      <c r="I19" s="4">
        <v>0</v>
      </c>
      <c r="J19" s="4">
        <v>0</v>
      </c>
      <c r="K19" s="6">
        <f>(I19+H19+G19+F19+E19+D19+C19)-(J19)</f>
        <v>4</v>
      </c>
    </row>
    <row r="20" spans="1:11" ht="12.75">
      <c r="A20" t="s">
        <v>461</v>
      </c>
      <c r="B20" s="7">
        <v>36</v>
      </c>
      <c r="C20" s="4">
        <v>59010</v>
      </c>
      <c r="D20" s="4">
        <v>0</v>
      </c>
      <c r="E20" s="4">
        <v>1444</v>
      </c>
      <c r="F20" s="4">
        <v>0</v>
      </c>
      <c r="G20" s="4">
        <v>0</v>
      </c>
      <c r="H20" s="4">
        <v>5072</v>
      </c>
      <c r="I20" s="4">
        <v>0</v>
      </c>
      <c r="J20" s="4">
        <v>0</v>
      </c>
      <c r="K20" s="6">
        <f>(I20+H20+G20+F20+E20+D20+C20)-(J20)</f>
        <v>4</v>
      </c>
    </row>
    <row r="21" spans="1:11" ht="12.75">
      <c r="A21" t="s">
        <v>462</v>
      </c>
      <c r="B21" s="7">
        <v>12</v>
      </c>
      <c r="C21" s="4">
        <v>19343</v>
      </c>
      <c r="D21" s="4">
        <v>0</v>
      </c>
      <c r="E21" s="4">
        <v>338</v>
      </c>
      <c r="F21" s="4">
        <v>0</v>
      </c>
      <c r="G21" s="4">
        <v>0</v>
      </c>
      <c r="H21" s="4">
        <v>1651</v>
      </c>
      <c r="I21" s="4">
        <v>0</v>
      </c>
      <c r="J21" s="4">
        <v>0</v>
      </c>
      <c r="K21" s="6">
        <f>(I21+H21+G21+F21+E21+D21+C21)-(J21)</f>
        <v>4</v>
      </c>
    </row>
    <row r="22" spans="1:11" ht="12.75">
      <c r="A22" t="s">
        <v>463</v>
      </c>
      <c r="B22" s="7">
        <v>12</v>
      </c>
      <c r="C22" s="4">
        <v>19064</v>
      </c>
      <c r="D22" s="4">
        <v>0</v>
      </c>
      <c r="E22" s="4">
        <v>459</v>
      </c>
      <c r="F22" s="4">
        <v>0</v>
      </c>
      <c r="G22" s="4">
        <v>0</v>
      </c>
      <c r="H22" s="4">
        <v>1889</v>
      </c>
      <c r="I22" s="4">
        <v>0</v>
      </c>
      <c r="J22" s="4">
        <v>0</v>
      </c>
      <c r="K22" s="6">
        <f>(I22+H22+G22+F22+E22+D22+C22)-(J22)</f>
        <v>4</v>
      </c>
    </row>
    <row r="23" spans="1:11" ht="12.75">
      <c r="A23" t="s">
        <v>507</v>
      </c>
      <c r="B23" s="7">
        <v>6</v>
      </c>
      <c r="C23" s="4">
        <v>9532</v>
      </c>
      <c r="D23" s="4">
        <v>0</v>
      </c>
      <c r="E23" s="4">
        <v>123</v>
      </c>
      <c r="F23" s="4">
        <v>0</v>
      </c>
      <c r="G23" s="4">
        <v>0</v>
      </c>
      <c r="H23" s="4">
        <v>804</v>
      </c>
      <c r="I23" s="4">
        <v>0</v>
      </c>
      <c r="J23" s="4">
        <v>0</v>
      </c>
      <c r="K23" s="6">
        <f>(I23+H23+G23+F23+E23+D23+C23)-(J23)</f>
        <v>4</v>
      </c>
    </row>
    <row r="24" spans="1:11" ht="12.75">
      <c r="A24" t="s">
        <v>464</v>
      </c>
      <c r="B24" s="7">
        <v>24</v>
      </c>
      <c r="C24" s="4">
        <v>36068</v>
      </c>
      <c r="D24" s="4">
        <v>0</v>
      </c>
      <c r="E24" s="4">
        <v>0</v>
      </c>
      <c r="F24" s="4">
        <v>0</v>
      </c>
      <c r="G24" s="4">
        <v>0</v>
      </c>
      <c r="H24" s="4">
        <v>3027</v>
      </c>
      <c r="I24" s="4">
        <v>0</v>
      </c>
      <c r="J24" s="4">
        <v>0</v>
      </c>
      <c r="K24" s="6">
        <f>(I24+H24+G24+F24+E24+D24+C24)-(J24)</f>
        <v>4</v>
      </c>
    </row>
    <row r="25" spans="1:11" ht="12.75">
      <c r="A25" t="s">
        <v>465</v>
      </c>
      <c r="B25" s="7">
        <v>24</v>
      </c>
      <c r="C25" s="4">
        <v>34122</v>
      </c>
      <c r="D25" s="4">
        <v>0</v>
      </c>
      <c r="E25" s="4">
        <v>0</v>
      </c>
      <c r="F25" s="4">
        <v>0</v>
      </c>
      <c r="G25" s="4">
        <v>0</v>
      </c>
      <c r="H25" s="4">
        <v>2863</v>
      </c>
      <c r="I25" s="4">
        <v>0</v>
      </c>
      <c r="J25" s="4">
        <v>0</v>
      </c>
      <c r="K25" s="6">
        <f>(I25+H25+G25+F25+E25+D25+C25)-(J25)</f>
        <v>4</v>
      </c>
    </row>
    <row r="26" spans="1:11" ht="12.75">
      <c r="A26" s="2" t="s">
        <v>446</v>
      </c>
      <c r="B26" s="8">
        <f>SUM(B7:B25)</f>
        <v>4</v>
      </c>
      <c r="C26" s="6">
        <f>SUM(C7:C25)</f>
        <v>4</v>
      </c>
      <c r="D26" s="6">
        <f>SUM(D7:D25)</f>
        <v>4</v>
      </c>
      <c r="E26" s="6">
        <f>SUM(E7:E25)</f>
        <v>4</v>
      </c>
      <c r="F26" s="6">
        <f>SUM(F7:F25)</f>
        <v>4</v>
      </c>
      <c r="G26" s="6">
        <f>SUM(G7:G25)</f>
        <v>4</v>
      </c>
      <c r="H26" s="6">
        <f>SUM(H7:H25)</f>
        <v>4</v>
      </c>
      <c r="I26" s="6">
        <f>SUM(I7:I25)</f>
        <v>4</v>
      </c>
      <c r="J26" s="6">
        <f>SUM(J7:J25)</f>
        <v>4</v>
      </c>
      <c r="K26" s="6">
        <f>SUM(K7:K25)</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O73"/>
  <sheetViews>
    <sheetView workbookViewId="0" topLeftCell="A1">
      <selection activeCell="A1" sqref="A1"/>
    </sheetView>
  </sheetViews>
  <sheetFormatPr defaultColWidth="9.140625" defaultRowHeight="12.75"/>
  <sheetData>
    <row r="1" ht="12.75">
      <c r="A1" s="1" t="s">
        <v>573</v>
      </c>
    </row>
    <row r="5" ht="12.75">
      <c r="A5" s="2" t="s">
        <v>574</v>
      </c>
    </row>
    <row r="6" spans="1:10" ht="12.75">
      <c r="A6" s="2" t="s">
        <v>441</v>
      </c>
      <c r="B6" s="2" t="s">
        <v>575</v>
      </c>
      <c r="C6" s="2" t="s">
        <v>576</v>
      </c>
      <c r="D6" s="2" t="s">
        <v>577</v>
      </c>
      <c r="E6" s="2" t="s">
        <v>578</v>
      </c>
      <c r="F6" s="2" t="s">
        <v>579</v>
      </c>
      <c r="G6" s="2" t="s">
        <v>580</v>
      </c>
      <c r="H6" s="2" t="s">
        <v>581</v>
      </c>
      <c r="I6" s="2" t="s">
        <v>582</v>
      </c>
      <c r="J6" s="2" t="s">
        <v>583</v>
      </c>
    </row>
    <row r="7" spans="1:10" ht="12.75">
      <c r="A7" s="2" t="s">
        <v>449</v>
      </c>
      <c r="B7">
        <v>159</v>
      </c>
      <c r="C7">
        <v>0</v>
      </c>
      <c r="D7">
        <v>0</v>
      </c>
      <c r="E7">
        <v>22764</v>
      </c>
      <c r="F7">
        <v>0</v>
      </c>
      <c r="G7">
        <v>0</v>
      </c>
      <c r="H7">
        <v>13506</v>
      </c>
      <c r="I7">
        <v>0</v>
      </c>
      <c r="J7">
        <v>0</v>
      </c>
    </row>
    <row r="8" spans="1:10" ht="12.75">
      <c r="A8" s="2" t="s">
        <v>450</v>
      </c>
      <c r="B8">
        <v>1008</v>
      </c>
      <c r="C8">
        <v>93</v>
      </c>
      <c r="D8">
        <v>0</v>
      </c>
      <c r="E8">
        <v>56684</v>
      </c>
      <c r="F8">
        <v>0</v>
      </c>
      <c r="G8">
        <v>3685</v>
      </c>
      <c r="H8">
        <v>0</v>
      </c>
      <c r="I8">
        <v>6500</v>
      </c>
      <c r="J8">
        <v>0</v>
      </c>
    </row>
    <row r="9" spans="1:10" ht="12.75">
      <c r="A9" s="2" t="s">
        <v>451</v>
      </c>
      <c r="B9">
        <v>237</v>
      </c>
      <c r="C9">
        <v>0</v>
      </c>
      <c r="D9">
        <v>0</v>
      </c>
      <c r="E9">
        <v>0</v>
      </c>
      <c r="F9">
        <v>0</v>
      </c>
      <c r="G9">
        <v>831</v>
      </c>
      <c r="H9">
        <v>0</v>
      </c>
      <c r="I9">
        <v>0</v>
      </c>
      <c r="J9">
        <v>0</v>
      </c>
    </row>
    <row r="10" spans="1:10" ht="12.75">
      <c r="A10" s="2" t="s">
        <v>452</v>
      </c>
      <c r="B10">
        <v>325</v>
      </c>
      <c r="C10">
        <v>0</v>
      </c>
      <c r="D10">
        <v>0</v>
      </c>
      <c r="E10">
        <v>0</v>
      </c>
      <c r="F10">
        <v>0</v>
      </c>
      <c r="G10">
        <v>1239</v>
      </c>
      <c r="H10">
        <v>0</v>
      </c>
      <c r="I10">
        <v>0</v>
      </c>
      <c r="J10">
        <v>0</v>
      </c>
    </row>
    <row r="11" spans="1:10" ht="12.75">
      <c r="A11" s="2" t="s">
        <v>453</v>
      </c>
      <c r="B11">
        <v>1084</v>
      </c>
      <c r="C11">
        <v>2129</v>
      </c>
      <c r="D11">
        <v>0</v>
      </c>
      <c r="E11">
        <v>0</v>
      </c>
      <c r="F11">
        <v>0</v>
      </c>
      <c r="G11">
        <v>4311</v>
      </c>
      <c r="H11">
        <v>0</v>
      </c>
      <c r="I11">
        <v>0</v>
      </c>
      <c r="J11">
        <v>0</v>
      </c>
    </row>
    <row r="12" spans="1:10" ht="12.75">
      <c r="A12" s="2" t="s">
        <v>454</v>
      </c>
      <c r="B12">
        <v>160</v>
      </c>
      <c r="C12">
        <v>0</v>
      </c>
      <c r="D12">
        <v>0</v>
      </c>
      <c r="E12">
        <v>0</v>
      </c>
      <c r="F12">
        <v>0</v>
      </c>
      <c r="G12">
        <v>537</v>
      </c>
      <c r="H12">
        <v>0</v>
      </c>
      <c r="I12">
        <v>0</v>
      </c>
      <c r="J12">
        <v>0</v>
      </c>
    </row>
    <row r="13" spans="1:10" ht="12.75">
      <c r="A13" s="2" t="s">
        <v>455</v>
      </c>
      <c r="B13">
        <v>631</v>
      </c>
      <c r="C13">
        <v>0</v>
      </c>
      <c r="D13">
        <v>0</v>
      </c>
      <c r="E13">
        <v>0</v>
      </c>
      <c r="F13">
        <v>0</v>
      </c>
      <c r="G13">
        <v>2142</v>
      </c>
      <c r="H13">
        <v>0</v>
      </c>
      <c r="I13">
        <v>1567</v>
      </c>
      <c r="J13">
        <v>0</v>
      </c>
    </row>
    <row r="14" spans="1:10" ht="12.75">
      <c r="A14" s="2" t="s">
        <v>456</v>
      </c>
      <c r="B14">
        <v>150</v>
      </c>
      <c r="C14">
        <v>0</v>
      </c>
      <c r="D14">
        <v>783</v>
      </c>
      <c r="E14">
        <v>0</v>
      </c>
      <c r="F14">
        <v>0</v>
      </c>
      <c r="G14">
        <v>534</v>
      </c>
      <c r="H14">
        <v>0</v>
      </c>
      <c r="I14">
        <v>0</v>
      </c>
      <c r="J14">
        <v>0</v>
      </c>
    </row>
    <row r="15" spans="1:10" ht="12.75">
      <c r="A15" s="2" t="s">
        <v>457</v>
      </c>
      <c r="B15">
        <v>583</v>
      </c>
      <c r="C15">
        <v>2212</v>
      </c>
      <c r="D15">
        <v>0</v>
      </c>
      <c r="E15">
        <v>0</v>
      </c>
      <c r="F15">
        <v>0</v>
      </c>
      <c r="G15">
        <v>2189</v>
      </c>
      <c r="H15">
        <v>0</v>
      </c>
      <c r="I15">
        <v>0</v>
      </c>
      <c r="J15">
        <v>0</v>
      </c>
    </row>
    <row r="16" spans="1:10" ht="12.75">
      <c r="A16" s="2" t="s">
        <v>458</v>
      </c>
      <c r="B16">
        <v>1136</v>
      </c>
      <c r="C16">
        <v>5157</v>
      </c>
      <c r="D16">
        <v>0</v>
      </c>
      <c r="E16">
        <v>0</v>
      </c>
      <c r="F16">
        <v>0</v>
      </c>
      <c r="G16">
        <v>4333</v>
      </c>
      <c r="H16">
        <v>0</v>
      </c>
      <c r="I16">
        <v>0</v>
      </c>
      <c r="J16">
        <v>0</v>
      </c>
    </row>
    <row r="17" spans="1:10" ht="12.75">
      <c r="A17" s="2" t="s">
        <v>459</v>
      </c>
      <c r="B17">
        <v>327</v>
      </c>
      <c r="C17">
        <v>0</v>
      </c>
      <c r="D17">
        <v>0</v>
      </c>
      <c r="E17">
        <v>0</v>
      </c>
      <c r="F17">
        <v>0</v>
      </c>
      <c r="G17">
        <v>1038</v>
      </c>
      <c r="H17">
        <v>0</v>
      </c>
      <c r="I17">
        <v>122</v>
      </c>
      <c r="J17">
        <v>0</v>
      </c>
    </row>
    <row r="18" spans="1:10" ht="12.75">
      <c r="A18" s="2" t="s">
        <v>506</v>
      </c>
      <c r="B18">
        <v>70</v>
      </c>
      <c r="C18">
        <v>0</v>
      </c>
      <c r="D18">
        <v>0</v>
      </c>
      <c r="E18">
        <v>0</v>
      </c>
      <c r="F18">
        <v>0</v>
      </c>
      <c r="G18">
        <v>232</v>
      </c>
      <c r="H18">
        <v>0</v>
      </c>
      <c r="I18">
        <v>27</v>
      </c>
      <c r="J18">
        <v>0</v>
      </c>
    </row>
    <row r="19" spans="1:10" ht="12.75">
      <c r="A19" s="2" t="s">
        <v>460</v>
      </c>
      <c r="B19">
        <v>275</v>
      </c>
      <c r="C19">
        <v>0</v>
      </c>
      <c r="D19">
        <v>0</v>
      </c>
      <c r="E19">
        <v>0</v>
      </c>
      <c r="F19">
        <v>0</v>
      </c>
      <c r="G19">
        <v>942</v>
      </c>
      <c r="H19">
        <v>0</v>
      </c>
      <c r="I19">
        <v>55</v>
      </c>
      <c r="J19">
        <v>0</v>
      </c>
    </row>
    <row r="20" spans="1:10" ht="12.75">
      <c r="A20" s="2" t="s">
        <v>461</v>
      </c>
      <c r="B20">
        <v>413</v>
      </c>
      <c r="C20">
        <v>0</v>
      </c>
      <c r="D20">
        <v>0</v>
      </c>
      <c r="E20">
        <v>0</v>
      </c>
      <c r="F20">
        <v>0</v>
      </c>
      <c r="G20">
        <v>1384</v>
      </c>
      <c r="H20">
        <v>0</v>
      </c>
      <c r="I20">
        <v>0</v>
      </c>
      <c r="J20">
        <v>0</v>
      </c>
    </row>
    <row r="21" spans="1:10" ht="12.75">
      <c r="A21" s="2" t="s">
        <v>462</v>
      </c>
      <c r="B21">
        <v>135</v>
      </c>
      <c r="C21">
        <v>0</v>
      </c>
      <c r="D21">
        <v>0</v>
      </c>
      <c r="E21">
        <v>0</v>
      </c>
      <c r="F21">
        <v>0</v>
      </c>
      <c r="G21">
        <v>445</v>
      </c>
      <c r="H21">
        <v>0</v>
      </c>
      <c r="I21">
        <v>0</v>
      </c>
      <c r="J21">
        <v>0</v>
      </c>
    </row>
    <row r="22" spans="1:10" ht="12.75">
      <c r="A22" s="2" t="s">
        <v>463</v>
      </c>
      <c r="B22">
        <v>133</v>
      </c>
      <c r="C22">
        <v>0</v>
      </c>
      <c r="D22">
        <v>0</v>
      </c>
      <c r="E22">
        <v>0</v>
      </c>
      <c r="F22">
        <v>0</v>
      </c>
      <c r="G22">
        <v>472</v>
      </c>
      <c r="H22">
        <v>0</v>
      </c>
      <c r="I22">
        <v>3011</v>
      </c>
      <c r="J22">
        <v>0</v>
      </c>
    </row>
    <row r="23" spans="1:10" ht="12.75">
      <c r="A23" s="2" t="s">
        <v>507</v>
      </c>
      <c r="B23">
        <v>67</v>
      </c>
      <c r="C23">
        <v>0</v>
      </c>
      <c r="D23">
        <v>0</v>
      </c>
      <c r="E23">
        <v>0</v>
      </c>
      <c r="F23">
        <v>0</v>
      </c>
      <c r="G23">
        <v>236</v>
      </c>
      <c r="H23">
        <v>0</v>
      </c>
      <c r="I23">
        <v>0</v>
      </c>
      <c r="J23">
        <v>0</v>
      </c>
    </row>
    <row r="24" spans="1:10" ht="12.75">
      <c r="A24" s="2" t="s">
        <v>464</v>
      </c>
      <c r="B24">
        <v>252</v>
      </c>
      <c r="C24">
        <v>0</v>
      </c>
      <c r="D24">
        <v>0</v>
      </c>
      <c r="E24">
        <v>0</v>
      </c>
      <c r="F24">
        <v>0</v>
      </c>
      <c r="G24">
        <v>930</v>
      </c>
      <c r="H24">
        <v>0</v>
      </c>
      <c r="I24">
        <v>0</v>
      </c>
      <c r="J24">
        <v>0</v>
      </c>
    </row>
    <row r="25" spans="1:10" ht="12.75">
      <c r="A25" s="2" t="s">
        <v>465</v>
      </c>
      <c r="B25">
        <v>239</v>
      </c>
      <c r="C25">
        <v>0</v>
      </c>
      <c r="D25">
        <v>0</v>
      </c>
      <c r="E25">
        <v>0</v>
      </c>
      <c r="F25">
        <v>0</v>
      </c>
      <c r="G25">
        <v>716</v>
      </c>
      <c r="H25">
        <v>0</v>
      </c>
      <c r="I25">
        <v>0</v>
      </c>
      <c r="J25">
        <v>0</v>
      </c>
    </row>
    <row r="26" spans="1:10" ht="12.75">
      <c r="A26" s="2" t="s">
        <v>149</v>
      </c>
      <c r="B26" s="2">
        <f>SUM(B7:B25)</f>
        <v>4</v>
      </c>
      <c r="C26" s="2">
        <f>SUM(C7:C25)</f>
        <v>4</v>
      </c>
      <c r="D26" s="2">
        <f>SUM(D7:D25)</f>
        <v>4</v>
      </c>
      <c r="E26" s="2">
        <f>SUM(E7:E25)</f>
        <v>4</v>
      </c>
      <c r="F26" s="2">
        <f>SUM(F7:F25)</f>
        <v>4</v>
      </c>
      <c r="G26" s="2">
        <f>SUM(G7:G25)</f>
        <v>4</v>
      </c>
      <c r="H26" s="2">
        <f>SUM(H7:H25)</f>
        <v>4</v>
      </c>
      <c r="I26" s="2">
        <f>SUM(I7:I25)</f>
        <v>4</v>
      </c>
      <c r="J26" s="2">
        <f>SUM(J7:J25)</f>
        <v>4</v>
      </c>
    </row>
    <row r="28" ht="12.75">
      <c r="A28" s="2" t="s">
        <v>584</v>
      </c>
    </row>
    <row r="29" spans="1:15" ht="12.75">
      <c r="A29" s="2" t="s">
        <v>441</v>
      </c>
      <c r="B29" s="2" t="s">
        <v>585</v>
      </c>
      <c r="C29" s="2" t="s">
        <v>586</v>
      </c>
      <c r="D29" s="2" t="s">
        <v>587</v>
      </c>
      <c r="E29" s="2" t="s">
        <v>588</v>
      </c>
      <c r="F29" s="2" t="s">
        <v>589</v>
      </c>
      <c r="G29" s="2" t="s">
        <v>590</v>
      </c>
      <c r="H29" s="2" t="s">
        <v>591</v>
      </c>
      <c r="I29" s="2" t="s">
        <v>592</v>
      </c>
      <c r="J29" s="2" t="s">
        <v>593</v>
      </c>
      <c r="K29" s="2" t="s">
        <v>594</v>
      </c>
      <c r="L29" s="2" t="s">
        <v>595</v>
      </c>
      <c r="M29" s="2" t="s">
        <v>596</v>
      </c>
      <c r="N29" s="2" t="s">
        <v>597</v>
      </c>
      <c r="O29" s="2" t="s">
        <v>598</v>
      </c>
    </row>
    <row r="30" spans="1:15" ht="12.75">
      <c r="A30" s="2" t="s">
        <v>449</v>
      </c>
      <c r="B30">
        <v>0</v>
      </c>
      <c r="C30">
        <v>0</v>
      </c>
      <c r="D30">
        <v>0</v>
      </c>
      <c r="E30">
        <v>0</v>
      </c>
      <c r="F30">
        <v>0</v>
      </c>
      <c r="G30">
        <v>0</v>
      </c>
      <c r="H30">
        <v>20503</v>
      </c>
      <c r="I30">
        <v>0</v>
      </c>
      <c r="J30">
        <v>0</v>
      </c>
      <c r="K30">
        <v>0</v>
      </c>
      <c r="L30">
        <v>0</v>
      </c>
      <c r="M30">
        <v>0</v>
      </c>
      <c r="N30">
        <v>0</v>
      </c>
      <c r="O30">
        <v>0</v>
      </c>
    </row>
    <row r="31" spans="1:15" ht="12.75">
      <c r="A31" s="2" t="s">
        <v>450</v>
      </c>
      <c r="B31">
        <v>0</v>
      </c>
      <c r="C31">
        <v>0</v>
      </c>
      <c r="D31">
        <v>0</v>
      </c>
      <c r="E31">
        <v>0</v>
      </c>
      <c r="F31">
        <v>0</v>
      </c>
      <c r="G31">
        <v>0</v>
      </c>
      <c r="H31">
        <v>0</v>
      </c>
      <c r="I31">
        <v>0</v>
      </c>
      <c r="J31">
        <v>0</v>
      </c>
      <c r="K31">
        <v>780</v>
      </c>
      <c r="L31">
        <v>0</v>
      </c>
      <c r="M31">
        <v>0</v>
      </c>
      <c r="N31">
        <v>0</v>
      </c>
      <c r="O31">
        <v>0</v>
      </c>
    </row>
    <row r="32" spans="1:15" ht="12.75">
      <c r="A32" s="2" t="s">
        <v>451</v>
      </c>
      <c r="B32">
        <v>0</v>
      </c>
      <c r="C32">
        <v>0</v>
      </c>
      <c r="D32">
        <v>0</v>
      </c>
      <c r="E32">
        <v>2300</v>
      </c>
      <c r="F32">
        <v>0</v>
      </c>
      <c r="G32">
        <v>0</v>
      </c>
      <c r="H32">
        <v>0</v>
      </c>
      <c r="I32">
        <v>0</v>
      </c>
      <c r="J32">
        <v>0</v>
      </c>
      <c r="K32">
        <v>144</v>
      </c>
      <c r="L32">
        <v>0</v>
      </c>
      <c r="M32">
        <v>0</v>
      </c>
      <c r="N32">
        <v>0</v>
      </c>
      <c r="O32">
        <v>1411</v>
      </c>
    </row>
    <row r="33" spans="1:15" ht="12.75">
      <c r="A33" s="2" t="s">
        <v>452</v>
      </c>
      <c r="B33">
        <v>0</v>
      </c>
      <c r="C33">
        <v>0</v>
      </c>
      <c r="D33">
        <v>0</v>
      </c>
      <c r="E33">
        <v>4283</v>
      </c>
      <c r="F33">
        <v>0</v>
      </c>
      <c r="G33">
        <v>0</v>
      </c>
      <c r="H33">
        <v>0</v>
      </c>
      <c r="I33">
        <v>0</v>
      </c>
      <c r="J33">
        <v>0</v>
      </c>
      <c r="K33">
        <v>384</v>
      </c>
      <c r="L33">
        <v>0</v>
      </c>
      <c r="M33">
        <v>0</v>
      </c>
      <c r="N33">
        <v>0</v>
      </c>
      <c r="O33">
        <v>879</v>
      </c>
    </row>
    <row r="34" spans="1:15" ht="12.75">
      <c r="A34" s="2" t="s">
        <v>453</v>
      </c>
      <c r="B34">
        <v>0</v>
      </c>
      <c r="C34">
        <v>4505</v>
      </c>
      <c r="D34">
        <v>0</v>
      </c>
      <c r="E34">
        <v>12767</v>
      </c>
      <c r="F34">
        <v>0</v>
      </c>
      <c r="G34">
        <v>0</v>
      </c>
      <c r="H34">
        <v>0</v>
      </c>
      <c r="I34">
        <v>0</v>
      </c>
      <c r="J34">
        <v>0</v>
      </c>
      <c r="K34">
        <v>1596</v>
      </c>
      <c r="L34">
        <v>0</v>
      </c>
      <c r="M34">
        <v>0</v>
      </c>
      <c r="N34">
        <v>0</v>
      </c>
      <c r="O34">
        <v>7031</v>
      </c>
    </row>
    <row r="35" spans="1:15" ht="12.75">
      <c r="A35" s="2" t="s">
        <v>454</v>
      </c>
      <c r="B35">
        <v>0</v>
      </c>
      <c r="C35">
        <v>0</v>
      </c>
      <c r="D35">
        <v>0</v>
      </c>
      <c r="E35">
        <v>0</v>
      </c>
      <c r="F35">
        <v>0</v>
      </c>
      <c r="G35">
        <v>0</v>
      </c>
      <c r="H35">
        <v>0</v>
      </c>
      <c r="I35">
        <v>0</v>
      </c>
      <c r="J35">
        <v>0</v>
      </c>
      <c r="K35">
        <v>204</v>
      </c>
      <c r="L35">
        <v>0</v>
      </c>
      <c r="M35">
        <v>0</v>
      </c>
      <c r="N35">
        <v>0</v>
      </c>
      <c r="O35">
        <v>794</v>
      </c>
    </row>
    <row r="36" spans="1:15" ht="12.75">
      <c r="A36" s="2" t="s">
        <v>455</v>
      </c>
      <c r="B36">
        <v>0</v>
      </c>
      <c r="C36">
        <v>0</v>
      </c>
      <c r="D36">
        <v>0</v>
      </c>
      <c r="E36">
        <v>0</v>
      </c>
      <c r="F36">
        <v>0</v>
      </c>
      <c r="G36">
        <v>0</v>
      </c>
      <c r="H36">
        <v>0</v>
      </c>
      <c r="I36">
        <v>0</v>
      </c>
      <c r="J36">
        <v>0</v>
      </c>
      <c r="K36">
        <v>882</v>
      </c>
      <c r="L36">
        <v>0</v>
      </c>
      <c r="M36">
        <v>0</v>
      </c>
      <c r="N36">
        <v>0</v>
      </c>
      <c r="O36">
        <v>2035</v>
      </c>
    </row>
    <row r="37" spans="1:15" ht="12.75">
      <c r="A37" s="2" t="s">
        <v>456</v>
      </c>
      <c r="B37">
        <v>0</v>
      </c>
      <c r="C37">
        <v>0</v>
      </c>
      <c r="D37">
        <v>0</v>
      </c>
      <c r="E37">
        <v>0</v>
      </c>
      <c r="F37">
        <v>0</v>
      </c>
      <c r="G37">
        <v>0</v>
      </c>
      <c r="H37">
        <v>0</v>
      </c>
      <c r="I37">
        <v>0</v>
      </c>
      <c r="J37">
        <v>0</v>
      </c>
      <c r="K37">
        <v>240</v>
      </c>
      <c r="L37">
        <v>0</v>
      </c>
      <c r="M37">
        <v>0</v>
      </c>
      <c r="N37">
        <v>0</v>
      </c>
      <c r="O37">
        <v>0</v>
      </c>
    </row>
    <row r="38" spans="1:15" ht="12.75">
      <c r="A38" s="2" t="s">
        <v>457</v>
      </c>
      <c r="B38">
        <v>0</v>
      </c>
      <c r="C38">
        <v>5720</v>
      </c>
      <c r="D38">
        <v>0</v>
      </c>
      <c r="E38">
        <v>0</v>
      </c>
      <c r="F38">
        <v>0</v>
      </c>
      <c r="G38">
        <v>0</v>
      </c>
      <c r="H38">
        <v>0</v>
      </c>
      <c r="I38">
        <v>0</v>
      </c>
      <c r="J38">
        <v>0</v>
      </c>
      <c r="K38">
        <v>1056</v>
      </c>
      <c r="L38">
        <v>0</v>
      </c>
      <c r="M38">
        <v>0</v>
      </c>
      <c r="N38">
        <v>0</v>
      </c>
      <c r="O38">
        <v>8186</v>
      </c>
    </row>
    <row r="39" spans="1:15" ht="12.75">
      <c r="A39" s="2" t="s">
        <v>458</v>
      </c>
      <c r="B39">
        <v>0</v>
      </c>
      <c r="C39">
        <v>15160</v>
      </c>
      <c r="D39">
        <v>0</v>
      </c>
      <c r="E39">
        <v>263</v>
      </c>
      <c r="F39">
        <v>0</v>
      </c>
      <c r="G39">
        <v>0</v>
      </c>
      <c r="H39">
        <v>0</v>
      </c>
      <c r="I39">
        <v>0</v>
      </c>
      <c r="J39">
        <v>0</v>
      </c>
      <c r="K39">
        <v>2201</v>
      </c>
      <c r="L39">
        <v>0</v>
      </c>
      <c r="M39">
        <v>0</v>
      </c>
      <c r="N39">
        <v>0</v>
      </c>
      <c r="O39">
        <v>22944</v>
      </c>
    </row>
    <row r="40" spans="1:15" ht="12.75">
      <c r="A40" s="2" t="s">
        <v>459</v>
      </c>
      <c r="B40">
        <v>0</v>
      </c>
      <c r="C40">
        <v>0</v>
      </c>
      <c r="D40">
        <v>0</v>
      </c>
      <c r="E40">
        <v>350</v>
      </c>
      <c r="F40">
        <v>0</v>
      </c>
      <c r="G40">
        <v>0</v>
      </c>
      <c r="H40">
        <v>0</v>
      </c>
      <c r="I40">
        <v>0</v>
      </c>
      <c r="J40">
        <v>0</v>
      </c>
      <c r="K40">
        <v>594</v>
      </c>
      <c r="L40">
        <v>0</v>
      </c>
      <c r="M40">
        <v>0</v>
      </c>
      <c r="N40">
        <v>0</v>
      </c>
      <c r="O40">
        <v>900</v>
      </c>
    </row>
    <row r="41" spans="1:15" ht="12.75">
      <c r="A41" s="2" t="s">
        <v>506</v>
      </c>
      <c r="B41">
        <v>0</v>
      </c>
      <c r="C41">
        <v>223</v>
      </c>
      <c r="D41">
        <v>0</v>
      </c>
      <c r="E41">
        <v>0</v>
      </c>
      <c r="F41">
        <v>0</v>
      </c>
      <c r="G41">
        <v>0</v>
      </c>
      <c r="H41">
        <v>0</v>
      </c>
      <c r="I41">
        <v>0</v>
      </c>
      <c r="J41">
        <v>0</v>
      </c>
      <c r="K41">
        <v>138</v>
      </c>
      <c r="L41">
        <v>0</v>
      </c>
      <c r="M41">
        <v>0</v>
      </c>
      <c r="N41">
        <v>0</v>
      </c>
      <c r="O41">
        <v>0</v>
      </c>
    </row>
    <row r="42" spans="1:15" ht="12.75">
      <c r="A42" s="2" t="s">
        <v>460</v>
      </c>
      <c r="B42">
        <v>0</v>
      </c>
      <c r="C42">
        <v>222</v>
      </c>
      <c r="D42">
        <v>0</v>
      </c>
      <c r="E42">
        <v>0</v>
      </c>
      <c r="F42">
        <v>0</v>
      </c>
      <c r="G42">
        <v>0</v>
      </c>
      <c r="H42">
        <v>0</v>
      </c>
      <c r="I42">
        <v>0</v>
      </c>
      <c r="J42">
        <v>0</v>
      </c>
      <c r="K42">
        <v>552</v>
      </c>
      <c r="L42">
        <v>0</v>
      </c>
      <c r="M42">
        <v>0</v>
      </c>
      <c r="N42">
        <v>0</v>
      </c>
      <c r="O42">
        <v>494</v>
      </c>
    </row>
    <row r="43" spans="1:15" ht="12.75">
      <c r="A43" s="2" t="s">
        <v>461</v>
      </c>
      <c r="B43">
        <v>0</v>
      </c>
      <c r="C43">
        <v>0</v>
      </c>
      <c r="D43">
        <v>0</v>
      </c>
      <c r="E43">
        <v>700</v>
      </c>
      <c r="F43">
        <v>0</v>
      </c>
      <c r="G43">
        <v>0</v>
      </c>
      <c r="H43">
        <v>0</v>
      </c>
      <c r="I43">
        <v>0</v>
      </c>
      <c r="J43">
        <v>0</v>
      </c>
      <c r="K43">
        <v>828</v>
      </c>
      <c r="L43">
        <v>0</v>
      </c>
      <c r="M43">
        <v>0</v>
      </c>
      <c r="N43">
        <v>194</v>
      </c>
      <c r="O43">
        <v>2037</v>
      </c>
    </row>
    <row r="44" spans="1:15" ht="12.75">
      <c r="A44" s="2" t="s">
        <v>462</v>
      </c>
      <c r="B44">
        <v>0</v>
      </c>
      <c r="C44">
        <v>0</v>
      </c>
      <c r="D44">
        <v>0</v>
      </c>
      <c r="E44">
        <v>0</v>
      </c>
      <c r="F44">
        <v>0</v>
      </c>
      <c r="G44">
        <v>0</v>
      </c>
      <c r="H44">
        <v>0</v>
      </c>
      <c r="I44">
        <v>0</v>
      </c>
      <c r="J44">
        <v>0</v>
      </c>
      <c r="K44">
        <v>288</v>
      </c>
      <c r="L44">
        <v>0</v>
      </c>
      <c r="M44">
        <v>0</v>
      </c>
      <c r="N44">
        <v>65</v>
      </c>
      <c r="O44">
        <v>0</v>
      </c>
    </row>
    <row r="45" spans="1:15" ht="12.75">
      <c r="A45" s="2" t="s">
        <v>463</v>
      </c>
      <c r="B45">
        <v>0</v>
      </c>
      <c r="C45">
        <v>642</v>
      </c>
      <c r="D45">
        <v>0</v>
      </c>
      <c r="E45">
        <v>0</v>
      </c>
      <c r="F45">
        <v>0</v>
      </c>
      <c r="G45">
        <v>0</v>
      </c>
      <c r="H45">
        <v>0</v>
      </c>
      <c r="I45">
        <v>0</v>
      </c>
      <c r="J45">
        <v>0</v>
      </c>
      <c r="K45">
        <v>288</v>
      </c>
      <c r="L45">
        <v>0</v>
      </c>
      <c r="M45">
        <v>0</v>
      </c>
      <c r="N45">
        <v>0</v>
      </c>
      <c r="O45">
        <v>345</v>
      </c>
    </row>
    <row r="46" spans="1:15" ht="12.75">
      <c r="A46" s="2" t="s">
        <v>507</v>
      </c>
      <c r="B46">
        <v>0</v>
      </c>
      <c r="C46">
        <v>246</v>
      </c>
      <c r="D46">
        <v>0</v>
      </c>
      <c r="E46">
        <v>0</v>
      </c>
      <c r="F46">
        <v>0</v>
      </c>
      <c r="G46">
        <v>0</v>
      </c>
      <c r="H46">
        <v>0</v>
      </c>
      <c r="I46">
        <v>0</v>
      </c>
      <c r="J46">
        <v>0</v>
      </c>
      <c r="K46">
        <v>144</v>
      </c>
      <c r="L46">
        <v>0</v>
      </c>
      <c r="M46">
        <v>0</v>
      </c>
      <c r="N46">
        <v>32</v>
      </c>
      <c r="O46">
        <v>0</v>
      </c>
    </row>
    <row r="47" spans="1:15" ht="12.75">
      <c r="A47" s="2" t="s">
        <v>464</v>
      </c>
      <c r="B47">
        <v>0</v>
      </c>
      <c r="C47">
        <v>0</v>
      </c>
      <c r="D47">
        <v>0</v>
      </c>
      <c r="E47">
        <v>0</v>
      </c>
      <c r="F47">
        <v>0</v>
      </c>
      <c r="G47">
        <v>0</v>
      </c>
      <c r="H47">
        <v>0</v>
      </c>
      <c r="I47">
        <v>0</v>
      </c>
      <c r="J47">
        <v>0</v>
      </c>
      <c r="K47">
        <v>648</v>
      </c>
      <c r="L47">
        <v>0</v>
      </c>
      <c r="M47">
        <v>0</v>
      </c>
      <c r="N47">
        <v>129</v>
      </c>
      <c r="O47">
        <v>916</v>
      </c>
    </row>
    <row r="48" spans="1:15" ht="12.75">
      <c r="A48" s="2" t="s">
        <v>465</v>
      </c>
      <c r="B48">
        <v>0</v>
      </c>
      <c r="C48">
        <v>0</v>
      </c>
      <c r="D48">
        <v>0</v>
      </c>
      <c r="E48">
        <v>0</v>
      </c>
      <c r="F48">
        <v>0</v>
      </c>
      <c r="G48">
        <v>0</v>
      </c>
      <c r="H48">
        <v>0</v>
      </c>
      <c r="I48">
        <v>0</v>
      </c>
      <c r="J48">
        <v>0</v>
      </c>
      <c r="K48">
        <v>696</v>
      </c>
      <c r="L48">
        <v>0</v>
      </c>
      <c r="M48">
        <v>0</v>
      </c>
      <c r="N48">
        <v>129</v>
      </c>
      <c r="O48">
        <v>0</v>
      </c>
    </row>
    <row r="49" spans="1:15" ht="12.75">
      <c r="A49" s="2" t="s">
        <v>149</v>
      </c>
      <c r="B49" s="2">
        <f>SUM(B30:B48)</f>
        <v>4</v>
      </c>
      <c r="C49" s="2">
        <f>SUM(C30:C48)</f>
        <v>4</v>
      </c>
      <c r="D49" s="2">
        <f>SUM(D30:D48)</f>
        <v>4</v>
      </c>
      <c r="E49" s="2">
        <f>SUM(E30:E48)</f>
        <v>4</v>
      </c>
      <c r="F49" s="2">
        <f>SUM(F30:F48)</f>
        <v>4</v>
      </c>
      <c r="G49" s="2">
        <f>SUM(G30:G48)</f>
        <v>4</v>
      </c>
      <c r="H49" s="2">
        <f>SUM(H30:H48)</f>
        <v>4</v>
      </c>
      <c r="I49" s="2">
        <f>SUM(I30:I48)</f>
        <v>4</v>
      </c>
      <c r="J49" s="2">
        <f>SUM(J30:J48)</f>
        <v>4</v>
      </c>
      <c r="K49" s="2">
        <f>SUM(K30:K48)</f>
        <v>4</v>
      </c>
      <c r="L49" s="2">
        <f>SUM(L30:L48)</f>
        <v>4</v>
      </c>
      <c r="M49" s="2">
        <f>SUM(M30:M48)</f>
        <v>4</v>
      </c>
      <c r="N49" s="2">
        <f>SUM(N30:N48)</f>
        <v>4</v>
      </c>
      <c r="O49" s="2">
        <f>SUM(O30:O48)</f>
        <v>4</v>
      </c>
    </row>
    <row r="52" ht="12.75">
      <c r="A52" s="2" t="s">
        <v>599</v>
      </c>
    </row>
    <row r="53" spans="1:5" ht="12.75">
      <c r="A53" s="2" t="s">
        <v>600</v>
      </c>
      <c r="B53" s="2" t="s">
        <v>601</v>
      </c>
      <c r="C53" s="2" t="s">
        <v>602</v>
      </c>
      <c r="D53" s="2" t="s">
        <v>603</v>
      </c>
      <c r="E53" s="2" t="s">
        <v>149</v>
      </c>
    </row>
    <row r="54" spans="1:5" ht="12.75">
      <c r="A54" s="2" t="s">
        <v>449</v>
      </c>
      <c r="B54" s="2">
        <f>36429</f>
        <v>4</v>
      </c>
      <c r="C54" s="2">
        <f>20503</f>
        <v>4</v>
      </c>
      <c r="D54" s="2">
        <f>0</f>
        <v>4</v>
      </c>
      <c r="E54" s="2">
        <f>SUM(B7:J7,SUM(B30:O30))</f>
        <v>4</v>
      </c>
    </row>
    <row r="55" spans="1:5" ht="12.75">
      <c r="A55" s="2" t="s">
        <v>450</v>
      </c>
      <c r="B55" s="2">
        <f>67970</f>
        <v>4</v>
      </c>
      <c r="C55" s="2">
        <f>780</f>
        <v>4</v>
      </c>
      <c r="D55" s="2">
        <f>0</f>
        <v>4</v>
      </c>
      <c r="E55" s="2">
        <f>SUM(B8:J8,SUM(B31:O31))</f>
        <v>4</v>
      </c>
    </row>
    <row r="56" spans="1:5" ht="12.75">
      <c r="A56" s="2" t="s">
        <v>451</v>
      </c>
      <c r="B56" s="2">
        <f>1068</f>
        <v>4</v>
      </c>
      <c r="C56" s="2">
        <f>2444</f>
        <v>4</v>
      </c>
      <c r="D56" s="2">
        <f>1411</f>
        <v>4</v>
      </c>
      <c r="E56" s="2">
        <f>SUM(B9:J9,SUM(B32:O32))</f>
        <v>4</v>
      </c>
    </row>
    <row r="57" spans="1:5" ht="12.75">
      <c r="A57" s="2" t="s">
        <v>452</v>
      </c>
      <c r="B57" s="2">
        <f>1564</f>
        <v>4</v>
      </c>
      <c r="C57" s="2">
        <f>4667</f>
        <v>4</v>
      </c>
      <c r="D57" s="2">
        <f>879</f>
        <v>4</v>
      </c>
      <c r="E57" s="2">
        <f>SUM(B10:J10,SUM(B33:O33))</f>
        <v>4</v>
      </c>
    </row>
    <row r="58" spans="1:5" ht="12.75">
      <c r="A58" s="2" t="s">
        <v>453</v>
      </c>
      <c r="B58" s="2">
        <f>7524</f>
        <v>4</v>
      </c>
      <c r="C58" s="2">
        <f>18868</f>
        <v>4</v>
      </c>
      <c r="D58" s="2">
        <f>7031</f>
        <v>4</v>
      </c>
      <c r="E58" s="2">
        <f>SUM(B11:J11,SUM(B34:O34))</f>
        <v>4</v>
      </c>
    </row>
    <row r="59" spans="1:5" ht="12.75">
      <c r="A59" s="2" t="s">
        <v>454</v>
      </c>
      <c r="B59" s="2">
        <f>697</f>
        <v>4</v>
      </c>
      <c r="C59" s="2">
        <f>204</f>
        <v>4</v>
      </c>
      <c r="D59" s="2">
        <f>794</f>
        <v>4</v>
      </c>
      <c r="E59" s="2">
        <f>SUM(B12:J12,SUM(B35:O35))</f>
        <v>4</v>
      </c>
    </row>
    <row r="60" spans="1:5" ht="12.75">
      <c r="A60" s="2" t="s">
        <v>455</v>
      </c>
      <c r="B60" s="2">
        <f>4340</f>
        <v>4</v>
      </c>
      <c r="C60" s="2">
        <f>882</f>
        <v>4</v>
      </c>
      <c r="D60" s="2">
        <f>2035</f>
        <v>4</v>
      </c>
      <c r="E60" s="2">
        <f>SUM(B13:J13,SUM(B36:O36))</f>
        <v>4</v>
      </c>
    </row>
    <row r="61" spans="1:5" ht="12.75">
      <c r="A61" s="2" t="s">
        <v>456</v>
      </c>
      <c r="B61" s="2">
        <f>1467</f>
        <v>4</v>
      </c>
      <c r="C61" s="2">
        <f>240</f>
        <v>4</v>
      </c>
      <c r="D61" s="2">
        <f>0</f>
        <v>4</v>
      </c>
      <c r="E61" s="2">
        <f>SUM(B14:J14,SUM(B37:O37))</f>
        <v>4</v>
      </c>
    </row>
    <row r="62" spans="1:5" ht="12.75">
      <c r="A62" s="2" t="s">
        <v>457</v>
      </c>
      <c r="B62" s="2">
        <f>4984</f>
        <v>4</v>
      </c>
      <c r="C62" s="2">
        <f>6776</f>
        <v>4</v>
      </c>
      <c r="D62" s="2">
        <f>8186</f>
        <v>4</v>
      </c>
      <c r="E62" s="2">
        <f>SUM(B15:J15,SUM(B38:O38))</f>
        <v>4</v>
      </c>
    </row>
    <row r="63" spans="1:5" ht="12.75">
      <c r="A63" s="2" t="s">
        <v>458</v>
      </c>
      <c r="B63" s="2">
        <f>10626</f>
        <v>4</v>
      </c>
      <c r="C63" s="2">
        <f>17624</f>
        <v>4</v>
      </c>
      <c r="D63" s="2">
        <f>22944</f>
        <v>4</v>
      </c>
      <c r="E63" s="2">
        <f>SUM(B16:J16,SUM(B39:O39))</f>
        <v>4</v>
      </c>
    </row>
    <row r="64" spans="1:5" ht="12.75">
      <c r="A64" s="2" t="s">
        <v>459</v>
      </c>
      <c r="B64" s="2">
        <f>1487</f>
        <v>4</v>
      </c>
      <c r="C64" s="2">
        <f>944</f>
        <v>4</v>
      </c>
      <c r="D64" s="2">
        <f>900</f>
        <v>4</v>
      </c>
      <c r="E64" s="2">
        <f>SUM(B17:J17,SUM(B40:O40))</f>
        <v>4</v>
      </c>
    </row>
    <row r="65" spans="1:5" ht="12.75">
      <c r="A65" s="2" t="s">
        <v>506</v>
      </c>
      <c r="B65" s="2">
        <f>329</f>
        <v>4</v>
      </c>
      <c r="C65" s="2">
        <f>361</f>
        <v>4</v>
      </c>
      <c r="D65" s="2">
        <f>0</f>
        <v>4</v>
      </c>
      <c r="E65" s="2">
        <f>SUM(B18:J18,SUM(B41:O41))</f>
        <v>4</v>
      </c>
    </row>
    <row r="66" spans="1:5" ht="12.75">
      <c r="A66" s="2" t="s">
        <v>460</v>
      </c>
      <c r="B66" s="2">
        <f>1272</f>
        <v>4</v>
      </c>
      <c r="C66" s="2">
        <f>774</f>
        <v>4</v>
      </c>
      <c r="D66" s="2">
        <f>494</f>
        <v>4</v>
      </c>
      <c r="E66" s="2">
        <f>SUM(B19:J19,SUM(B42:O42))</f>
        <v>4</v>
      </c>
    </row>
    <row r="67" spans="1:5" ht="12.75">
      <c r="A67" s="2" t="s">
        <v>461</v>
      </c>
      <c r="B67" s="2">
        <f>1797</f>
        <v>4</v>
      </c>
      <c r="C67" s="2">
        <f>1722</f>
        <v>4</v>
      </c>
      <c r="D67" s="2">
        <f>2037</f>
        <v>4</v>
      </c>
      <c r="E67" s="2">
        <f>SUM(B20:J20,SUM(B43:O43))</f>
        <v>4</v>
      </c>
    </row>
    <row r="68" spans="1:5" ht="12.75">
      <c r="A68" s="2" t="s">
        <v>462</v>
      </c>
      <c r="B68" s="2">
        <f>580</f>
        <v>4</v>
      </c>
      <c r="C68" s="2">
        <f>353</f>
        <v>4</v>
      </c>
      <c r="D68" s="2">
        <f>0</f>
        <v>4</v>
      </c>
      <c r="E68" s="2">
        <f>SUM(B21:J21,SUM(B44:O44))</f>
        <v>4</v>
      </c>
    </row>
    <row r="69" spans="1:5" ht="12.75">
      <c r="A69" s="2" t="s">
        <v>463</v>
      </c>
      <c r="B69" s="2">
        <f>3616</f>
        <v>4</v>
      </c>
      <c r="C69" s="2">
        <f>930</f>
        <v>4</v>
      </c>
      <c r="D69" s="2">
        <f>345</f>
        <v>4</v>
      </c>
      <c r="E69" s="2">
        <f>SUM(B22:J22,SUM(B45:O45))</f>
        <v>4</v>
      </c>
    </row>
    <row r="70" spans="1:5" ht="12.75">
      <c r="A70" s="2" t="s">
        <v>507</v>
      </c>
      <c r="B70" s="2">
        <f>303</f>
        <v>4</v>
      </c>
      <c r="C70" s="2">
        <f>422</f>
        <v>4</v>
      </c>
      <c r="D70" s="2">
        <f>0</f>
        <v>4</v>
      </c>
      <c r="E70" s="2">
        <f>SUM(B23:J23,SUM(B46:O46))</f>
        <v>4</v>
      </c>
    </row>
    <row r="71" spans="1:5" ht="12.75">
      <c r="A71" s="2" t="s">
        <v>464</v>
      </c>
      <c r="B71" s="2">
        <f>1182</f>
        <v>4</v>
      </c>
      <c r="C71" s="2">
        <f>777</f>
        <v>4</v>
      </c>
      <c r="D71" s="2">
        <f>916</f>
        <v>4</v>
      </c>
      <c r="E71" s="2">
        <f>SUM(B24:J24,SUM(B47:O47))</f>
        <v>4</v>
      </c>
    </row>
    <row r="72" spans="1:5" ht="12.75">
      <c r="A72" s="2" t="s">
        <v>465</v>
      </c>
      <c r="B72" s="2">
        <f>955</f>
        <v>4</v>
      </c>
      <c r="C72" s="2">
        <f>825</f>
        <v>4</v>
      </c>
      <c r="D72" s="2">
        <f>0</f>
        <v>4</v>
      </c>
      <c r="E72" s="2">
        <f>SUM(B25:J25,SUM(B48:O48))</f>
        <v>4</v>
      </c>
    </row>
    <row r="73" spans="4:5" ht="12.75">
      <c r="D73" s="2" t="s">
        <v>149</v>
      </c>
      <c r="E73" s="2">
        <f>SUM(E54:E72)</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B36"/>
  <sheetViews>
    <sheetView workbookViewId="0" topLeftCell="A1">
      <selection activeCell="A1" sqref="A1"/>
    </sheetView>
  </sheetViews>
  <sheetFormatPr defaultColWidth="9.140625" defaultRowHeight="12.75"/>
  <sheetData>
    <row r="1" ht="12.75">
      <c r="A1" s="1" t="s">
        <v>604</v>
      </c>
    </row>
    <row r="5" ht="12.75">
      <c r="A5" s="2" t="s">
        <v>605</v>
      </c>
    </row>
    <row r="6" spans="1:2" ht="12.75">
      <c r="A6" s="2" t="s">
        <v>606</v>
      </c>
      <c r="B6" s="2" t="s">
        <v>572</v>
      </c>
    </row>
    <row r="7" spans="1:2" ht="12.75">
      <c r="A7" t="s">
        <v>607</v>
      </c>
      <c r="B7" s="3">
        <v>16298</v>
      </c>
    </row>
    <row r="8" spans="1:2" ht="12.75">
      <c r="A8" t="s">
        <v>608</v>
      </c>
      <c r="B8" s="3">
        <v>0</v>
      </c>
    </row>
    <row r="9" spans="1:2" ht="12.75">
      <c r="A9" t="s">
        <v>609</v>
      </c>
      <c r="B9" s="3">
        <v>0</v>
      </c>
    </row>
    <row r="10" spans="1:2" ht="12.75">
      <c r="A10" t="s">
        <v>610</v>
      </c>
      <c r="B10" s="3">
        <v>5518</v>
      </c>
    </row>
    <row r="11" spans="1:2" ht="12.75">
      <c r="A11" t="s">
        <v>611</v>
      </c>
      <c r="B11" s="3">
        <v>0</v>
      </c>
    </row>
    <row r="12" spans="1:2" ht="12.75">
      <c r="A12" t="s">
        <v>612</v>
      </c>
      <c r="B12" s="3">
        <v>0</v>
      </c>
    </row>
    <row r="13" spans="1:2" ht="12.75">
      <c r="A13" t="s">
        <v>613</v>
      </c>
      <c r="B13" s="3">
        <v>0</v>
      </c>
    </row>
    <row r="14" spans="1:2" ht="12.75">
      <c r="A14" t="s">
        <v>614</v>
      </c>
      <c r="B14" s="3">
        <v>0</v>
      </c>
    </row>
    <row r="15" spans="1:2" ht="12.75">
      <c r="A15" t="s">
        <v>615</v>
      </c>
      <c r="B15" s="3">
        <v>0</v>
      </c>
    </row>
    <row r="16" spans="1:2" ht="12.75">
      <c r="A16" t="s">
        <v>616</v>
      </c>
      <c r="B16" s="3">
        <v>0</v>
      </c>
    </row>
    <row r="17" spans="1:2" ht="12.75">
      <c r="A17" t="s">
        <v>617</v>
      </c>
      <c r="B17" s="3">
        <v>0</v>
      </c>
    </row>
    <row r="18" spans="1:2" ht="12.75">
      <c r="A18" t="s">
        <v>618</v>
      </c>
      <c r="B18" s="3">
        <v>533</v>
      </c>
    </row>
    <row r="19" spans="1:2" ht="12.75">
      <c r="A19" t="s">
        <v>619</v>
      </c>
      <c r="B19" s="3">
        <v>14081</v>
      </c>
    </row>
    <row r="20" spans="1:2" ht="12.75">
      <c r="A20" t="s">
        <v>620</v>
      </c>
      <c r="B20" s="3">
        <v>0</v>
      </c>
    </row>
    <row r="21" spans="1:2" ht="12.75">
      <c r="A21" t="s">
        <v>621</v>
      </c>
      <c r="B21" s="3">
        <v>0</v>
      </c>
    </row>
    <row r="22" spans="1:2" ht="12.75">
      <c r="A22" t="s">
        <v>622</v>
      </c>
      <c r="B22" s="3">
        <v>0</v>
      </c>
    </row>
    <row r="23" spans="1:2" ht="12.75">
      <c r="A23" t="s">
        <v>623</v>
      </c>
      <c r="B23" s="3">
        <v>416748</v>
      </c>
    </row>
    <row r="24" spans="1:2" ht="12.75">
      <c r="A24" t="s">
        <v>624</v>
      </c>
      <c r="B24" s="3">
        <v>0</v>
      </c>
    </row>
    <row r="25" spans="1:2" ht="12.75">
      <c r="A25" t="s">
        <v>625</v>
      </c>
      <c r="B25" s="3">
        <v>111908</v>
      </c>
    </row>
    <row r="26" spans="1:2" ht="12.75">
      <c r="A26" t="s">
        <v>626</v>
      </c>
      <c r="B26" s="3">
        <v>0</v>
      </c>
    </row>
    <row r="27" spans="1:2" ht="12.75">
      <c r="A27" t="s">
        <v>627</v>
      </c>
      <c r="B27" s="3">
        <v>0</v>
      </c>
    </row>
    <row r="28" spans="1:2" ht="12.75">
      <c r="A28" t="s">
        <v>628</v>
      </c>
      <c r="B28" s="3">
        <v>28549</v>
      </c>
    </row>
    <row r="29" spans="1:2" ht="12.75">
      <c r="A29" t="s">
        <v>629</v>
      </c>
      <c r="B29" s="3">
        <v>0</v>
      </c>
    </row>
    <row r="30" spans="1:2" ht="12.75">
      <c r="A30" t="s">
        <v>630</v>
      </c>
      <c r="B30" s="3">
        <v>0</v>
      </c>
    </row>
    <row r="31" spans="1:2" ht="12.75">
      <c r="A31" t="s">
        <v>631</v>
      </c>
      <c r="B31" s="3">
        <v>33340</v>
      </c>
    </row>
    <row r="32" spans="1:2" ht="12.75">
      <c r="A32" t="s">
        <v>632</v>
      </c>
      <c r="B32" s="3">
        <v>33795</v>
      </c>
    </row>
    <row r="34" spans="1:2" ht="12.75">
      <c r="A34" s="2" t="s">
        <v>446</v>
      </c>
      <c r="B34" s="5">
        <v>526500</v>
      </c>
    </row>
    <row r="35" spans="1:2" ht="12.75">
      <c r="A35" t="s">
        <v>633</v>
      </c>
      <c r="B35" s="3" t="s">
        <v>634</v>
      </c>
    </row>
    <row r="36" spans="1:2" ht="12.75">
      <c r="A36" t="s">
        <v>635</v>
      </c>
      <c r="B36" s="3" t="s">
        <v>636</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C72"/>
  <sheetViews>
    <sheetView workbookViewId="0" topLeftCell="A1">
      <selection activeCell="A1" sqref="A1"/>
    </sheetView>
  </sheetViews>
  <sheetFormatPr defaultColWidth="9.140625" defaultRowHeight="12.75"/>
  <sheetData>
    <row r="1" ht="12.75">
      <c r="A1" s="1" t="s">
        <v>637</v>
      </c>
    </row>
    <row r="5" ht="12.75">
      <c r="A5" s="2" t="s">
        <v>638</v>
      </c>
    </row>
    <row r="6" spans="1:2" ht="12.75">
      <c r="A6" s="2" t="s">
        <v>606</v>
      </c>
      <c r="B6" s="2" t="s">
        <v>639</v>
      </c>
    </row>
    <row r="7" spans="2:3" ht="12.75">
      <c r="B7" t="s">
        <v>640</v>
      </c>
      <c r="C7" t="s">
        <v>641</v>
      </c>
    </row>
    <row r="8" spans="1:3" ht="12.75">
      <c r="A8" s="9" t="s">
        <v>199</v>
      </c>
      <c r="B8" s="9" t="s">
        <v>11</v>
      </c>
      <c r="C8" s="9" t="s">
        <v>11</v>
      </c>
    </row>
    <row r="9" spans="1:3" ht="12.75">
      <c r="A9" s="2" t="s">
        <v>642</v>
      </c>
      <c r="B9" s="2" t="s">
        <v>11</v>
      </c>
      <c r="C9" s="2" t="s">
        <v>11</v>
      </c>
    </row>
    <row r="10" spans="1:3" ht="12.75">
      <c r="A10" t="s">
        <v>643</v>
      </c>
      <c r="B10" s="4">
        <v>22764</v>
      </c>
      <c r="C10" s="4">
        <v>0</v>
      </c>
    </row>
    <row r="11" spans="1:3" ht="12.75">
      <c r="A11" t="s">
        <v>644</v>
      </c>
      <c r="B11" s="4" t="s">
        <v>200</v>
      </c>
      <c r="C11" s="4" t="s">
        <v>197</v>
      </c>
    </row>
    <row r="12" spans="1:3" ht="12.75">
      <c r="A12" t="s">
        <v>645</v>
      </c>
      <c r="B12" s="4" t="s">
        <v>200</v>
      </c>
      <c r="C12" s="4" t="s">
        <v>197</v>
      </c>
    </row>
    <row r="13" spans="1:3" ht="12.75">
      <c r="A13" s="9" t="s">
        <v>199</v>
      </c>
      <c r="B13" s="9" t="s">
        <v>11</v>
      </c>
      <c r="C13" s="9" t="s">
        <v>11</v>
      </c>
    </row>
    <row r="14" spans="1:3" ht="12.75">
      <c r="A14" s="2" t="s">
        <v>646</v>
      </c>
      <c r="B14" s="2" t="s">
        <v>11</v>
      </c>
      <c r="C14" s="2" t="s">
        <v>11</v>
      </c>
    </row>
    <row r="15" spans="1:3" ht="12.75">
      <c r="A15" t="s">
        <v>578</v>
      </c>
      <c r="B15" s="4">
        <v>0</v>
      </c>
      <c r="C15" s="4">
        <v>22764</v>
      </c>
    </row>
    <row r="16" spans="1:3" ht="12.75">
      <c r="A16" t="s">
        <v>647</v>
      </c>
      <c r="B16" s="4" t="s">
        <v>197</v>
      </c>
      <c r="C16" s="4" t="s">
        <v>200</v>
      </c>
    </row>
    <row r="17" spans="1:3" ht="12.75">
      <c r="A17" t="s">
        <v>645</v>
      </c>
      <c r="B17" s="4" t="s">
        <v>197</v>
      </c>
      <c r="C17" s="4" t="s">
        <v>200</v>
      </c>
    </row>
    <row r="18" spans="1:3" ht="12.75">
      <c r="A18" s="2" t="s">
        <v>149</v>
      </c>
      <c r="B18" s="6">
        <f>SUM(B8:B17)</f>
        <v>4</v>
      </c>
      <c r="C18" s="6">
        <f>SUM(C8:C17)</f>
        <v>4</v>
      </c>
    </row>
    <row r="21" ht="12.75">
      <c r="A21" s="2" t="s">
        <v>648</v>
      </c>
    </row>
    <row r="22" spans="1:2" ht="12.75">
      <c r="A22" s="2" t="s">
        <v>606</v>
      </c>
      <c r="B22" s="2" t="s">
        <v>639</v>
      </c>
    </row>
    <row r="23" spans="2:3" ht="12.75">
      <c r="B23" t="s">
        <v>640</v>
      </c>
      <c r="C23" t="s">
        <v>641</v>
      </c>
    </row>
    <row r="24" spans="1:3" ht="12.75">
      <c r="A24" s="9" t="s">
        <v>179</v>
      </c>
      <c r="B24" s="9" t="s">
        <v>11</v>
      </c>
      <c r="C24" s="9" t="s">
        <v>11</v>
      </c>
    </row>
    <row r="25" spans="1:3" ht="12.75">
      <c r="A25" s="2" t="s">
        <v>649</v>
      </c>
      <c r="B25" s="2" t="s">
        <v>11</v>
      </c>
      <c r="C25" s="2" t="s">
        <v>11</v>
      </c>
    </row>
    <row r="26" spans="1:3" ht="12.75">
      <c r="A26" t="s">
        <v>650</v>
      </c>
      <c r="B26" s="4">
        <v>138854</v>
      </c>
      <c r="C26" s="4">
        <v>0</v>
      </c>
    </row>
    <row r="27" spans="1:3" ht="12.75">
      <c r="A27" t="s">
        <v>651</v>
      </c>
      <c r="B27" s="4">
        <v>6573</v>
      </c>
      <c r="C27" s="4">
        <v>0</v>
      </c>
    </row>
    <row r="28" spans="1:3" ht="12.75">
      <c r="A28" t="s">
        <v>652</v>
      </c>
      <c r="B28" s="4">
        <v>1291</v>
      </c>
      <c r="C28" s="4">
        <v>0</v>
      </c>
    </row>
    <row r="29" spans="1:3" ht="12.75">
      <c r="A29" t="s">
        <v>653</v>
      </c>
      <c r="B29" s="4">
        <v>17552</v>
      </c>
      <c r="C29" s="4">
        <v>0</v>
      </c>
    </row>
    <row r="30" spans="1:3" ht="12.75">
      <c r="A30" t="s">
        <v>654</v>
      </c>
      <c r="B30" s="4" t="s">
        <v>655</v>
      </c>
      <c r="C30" s="4" t="s">
        <v>197</v>
      </c>
    </row>
    <row r="31" spans="1:3" ht="12.75">
      <c r="A31" s="2" t="s">
        <v>656</v>
      </c>
      <c r="B31" s="2" t="s">
        <v>11</v>
      </c>
      <c r="C31" s="2" t="s">
        <v>11</v>
      </c>
    </row>
    <row r="32" spans="1:3" ht="12.75">
      <c r="A32" t="s">
        <v>657</v>
      </c>
      <c r="B32" s="4">
        <v>60000</v>
      </c>
      <c r="C32" s="4">
        <v>0</v>
      </c>
    </row>
    <row r="33" spans="1:3" ht="12.75">
      <c r="A33" t="s">
        <v>658</v>
      </c>
      <c r="B33" s="4">
        <v>3500</v>
      </c>
      <c r="C33" s="4">
        <v>0</v>
      </c>
    </row>
    <row r="34" spans="1:3" ht="12.75">
      <c r="A34" t="s">
        <v>659</v>
      </c>
      <c r="B34" s="4">
        <v>1000</v>
      </c>
      <c r="C34" s="4">
        <v>0</v>
      </c>
    </row>
    <row r="35" spans="1:3" ht="12.75">
      <c r="A35" t="s">
        <v>660</v>
      </c>
      <c r="B35" s="4">
        <v>1400</v>
      </c>
      <c r="C35" s="4">
        <v>0</v>
      </c>
    </row>
    <row r="36" spans="1:3" ht="12.75">
      <c r="A36" t="s">
        <v>661</v>
      </c>
      <c r="B36" s="4" t="s">
        <v>662</v>
      </c>
      <c r="C36" s="4" t="s">
        <v>197</v>
      </c>
    </row>
    <row r="37" spans="1:3" ht="12.75">
      <c r="A37" s="2" t="s">
        <v>663</v>
      </c>
      <c r="B37" s="2" t="s">
        <v>11</v>
      </c>
      <c r="C37" s="2" t="s">
        <v>11</v>
      </c>
    </row>
    <row r="38" spans="1:3" ht="12.75">
      <c r="A38" t="s">
        <v>664</v>
      </c>
      <c r="B38" s="4">
        <v>-12184</v>
      </c>
      <c r="C38" s="4">
        <v>0</v>
      </c>
    </row>
    <row r="39" spans="1:3" ht="12.75">
      <c r="A39" t="s">
        <v>665</v>
      </c>
      <c r="B39" s="4">
        <v>-3415</v>
      </c>
      <c r="C39" s="4">
        <v>0</v>
      </c>
    </row>
    <row r="40" spans="1:3" ht="12.75">
      <c r="A40" t="s">
        <v>666</v>
      </c>
      <c r="B40" s="4" t="s">
        <v>667</v>
      </c>
      <c r="C40" s="4" t="s">
        <v>197</v>
      </c>
    </row>
    <row r="41" spans="1:3" ht="12.75">
      <c r="A41" t="s">
        <v>668</v>
      </c>
      <c r="B41" s="4" t="s">
        <v>182</v>
      </c>
      <c r="C41" s="4" t="s">
        <v>197</v>
      </c>
    </row>
    <row r="42" spans="1:3" ht="12.75">
      <c r="A42" s="9" t="s">
        <v>186</v>
      </c>
      <c r="B42" s="9" t="s">
        <v>11</v>
      </c>
      <c r="C42" s="9" t="s">
        <v>11</v>
      </c>
    </row>
    <row r="43" spans="1:3" ht="12.75">
      <c r="A43" s="2" t="s">
        <v>642</v>
      </c>
      <c r="B43" s="2" t="s">
        <v>11</v>
      </c>
      <c r="C43" s="2" t="s">
        <v>11</v>
      </c>
    </row>
    <row r="44" spans="1:3" ht="12.75">
      <c r="A44" t="s">
        <v>669</v>
      </c>
      <c r="B44" s="4">
        <v>84758</v>
      </c>
      <c r="C44" s="4">
        <v>0</v>
      </c>
    </row>
    <row r="45" spans="1:3" ht="12.75">
      <c r="A45" t="s">
        <v>670</v>
      </c>
      <c r="B45" s="4" t="s">
        <v>187</v>
      </c>
      <c r="C45" s="4" t="s">
        <v>197</v>
      </c>
    </row>
    <row r="46" spans="1:3" ht="12.75">
      <c r="A46" t="s">
        <v>671</v>
      </c>
      <c r="B46" s="4" t="s">
        <v>187</v>
      </c>
      <c r="C46" s="4" t="s">
        <v>197</v>
      </c>
    </row>
    <row r="47" spans="1:3" ht="12.75">
      <c r="A47" s="9" t="s">
        <v>191</v>
      </c>
      <c r="B47" s="9" t="s">
        <v>11</v>
      </c>
      <c r="C47" s="9" t="s">
        <v>11</v>
      </c>
    </row>
    <row r="48" spans="1:3" ht="12.75">
      <c r="A48" s="2" t="s">
        <v>642</v>
      </c>
      <c r="B48" s="2" t="s">
        <v>11</v>
      </c>
      <c r="C48" s="2" t="s">
        <v>11</v>
      </c>
    </row>
    <row r="49" spans="1:3" ht="12.75">
      <c r="A49" t="s">
        <v>672</v>
      </c>
      <c r="B49" s="4">
        <v>34291</v>
      </c>
      <c r="C49" s="4">
        <v>0</v>
      </c>
    </row>
    <row r="50" spans="1:3" ht="12.75">
      <c r="A50" t="s">
        <v>673</v>
      </c>
      <c r="B50" s="4" t="s">
        <v>192</v>
      </c>
      <c r="C50" s="4" t="s">
        <v>197</v>
      </c>
    </row>
    <row r="51" spans="1:3" ht="12.75">
      <c r="A51" t="s">
        <v>674</v>
      </c>
      <c r="B51" s="4" t="s">
        <v>192</v>
      </c>
      <c r="C51" s="4" t="s">
        <v>197</v>
      </c>
    </row>
    <row r="52" spans="1:3" ht="12.75">
      <c r="A52" s="9" t="s">
        <v>179</v>
      </c>
      <c r="B52" s="9" t="s">
        <v>11</v>
      </c>
      <c r="C52" s="9" t="s">
        <v>11</v>
      </c>
    </row>
    <row r="53" spans="1:3" ht="12.75">
      <c r="A53" s="2" t="s">
        <v>646</v>
      </c>
      <c r="B53" s="2" t="s">
        <v>11</v>
      </c>
      <c r="C53" s="2" t="s">
        <v>11</v>
      </c>
    </row>
    <row r="54" spans="1:3" ht="12.75">
      <c r="A54" t="s">
        <v>675</v>
      </c>
      <c r="B54" s="4">
        <v>0</v>
      </c>
      <c r="C54" s="4">
        <v>29409</v>
      </c>
    </row>
    <row r="55" spans="1:3" ht="12.75">
      <c r="A55" t="s">
        <v>676</v>
      </c>
      <c r="B55" s="4">
        <v>0</v>
      </c>
      <c r="C55" s="4">
        <v>24322</v>
      </c>
    </row>
    <row r="56" spans="1:3" ht="12.75">
      <c r="A56" t="s">
        <v>677</v>
      </c>
      <c r="B56" s="4">
        <v>0</v>
      </c>
      <c r="C56" s="4">
        <v>806</v>
      </c>
    </row>
    <row r="57" spans="1:3" ht="12.75">
      <c r="A57" t="s">
        <v>678</v>
      </c>
      <c r="B57" s="4">
        <v>0</v>
      </c>
      <c r="C57" s="4">
        <v>20150</v>
      </c>
    </row>
    <row r="58" spans="1:3" ht="12.75">
      <c r="A58" t="s">
        <v>679</v>
      </c>
      <c r="B58" s="4">
        <v>0</v>
      </c>
      <c r="C58" s="4">
        <v>21020</v>
      </c>
    </row>
    <row r="59" spans="1:3" ht="12.75">
      <c r="A59" t="s">
        <v>680</v>
      </c>
      <c r="B59" s="4">
        <v>0</v>
      </c>
      <c r="C59" s="4">
        <v>65</v>
      </c>
    </row>
    <row r="60" spans="1:3" ht="12.75">
      <c r="A60" t="s">
        <v>681</v>
      </c>
      <c r="B60" s="4" t="s">
        <v>197</v>
      </c>
      <c r="C60" s="4" t="s">
        <v>185</v>
      </c>
    </row>
    <row r="61" spans="1:3" ht="12.75">
      <c r="A61" t="s">
        <v>668</v>
      </c>
      <c r="B61" s="4" t="s">
        <v>197</v>
      </c>
      <c r="C61" s="4" t="s">
        <v>185</v>
      </c>
    </row>
    <row r="62" spans="1:3" ht="12.75">
      <c r="A62" s="9" t="s">
        <v>186</v>
      </c>
      <c r="B62" s="9" t="s">
        <v>11</v>
      </c>
      <c r="C62" s="9" t="s">
        <v>11</v>
      </c>
    </row>
    <row r="63" spans="1:3" ht="12.75">
      <c r="A63" s="2" t="s">
        <v>646</v>
      </c>
      <c r="B63" s="2" t="s">
        <v>11</v>
      </c>
      <c r="C63" s="2" t="s">
        <v>11</v>
      </c>
    </row>
    <row r="64" spans="1:3" ht="12.75">
      <c r="A64" t="s">
        <v>578</v>
      </c>
      <c r="B64" s="4">
        <v>0</v>
      </c>
      <c r="C64" s="4">
        <v>61407</v>
      </c>
    </row>
    <row r="65" spans="1:3" ht="12.75">
      <c r="A65" t="s">
        <v>682</v>
      </c>
      <c r="B65" s="4" t="s">
        <v>197</v>
      </c>
      <c r="C65" s="4" t="s">
        <v>190</v>
      </c>
    </row>
    <row r="66" spans="1:3" ht="12.75">
      <c r="A66" t="s">
        <v>671</v>
      </c>
      <c r="B66" s="4" t="s">
        <v>197</v>
      </c>
      <c r="C66" s="4" t="s">
        <v>190</v>
      </c>
    </row>
    <row r="67" spans="1:3" ht="12.75">
      <c r="A67" s="9" t="s">
        <v>191</v>
      </c>
      <c r="B67" s="9" t="s">
        <v>11</v>
      </c>
      <c r="C67" s="9" t="s">
        <v>11</v>
      </c>
    </row>
    <row r="68" spans="1:3" ht="12.75">
      <c r="A68" s="2" t="s">
        <v>646</v>
      </c>
      <c r="B68" s="2" t="s">
        <v>11</v>
      </c>
      <c r="C68" s="2" t="s">
        <v>11</v>
      </c>
    </row>
    <row r="69" spans="1:3" ht="12.75">
      <c r="A69" t="s">
        <v>683</v>
      </c>
      <c r="B69" s="4">
        <v>0</v>
      </c>
      <c r="C69" s="4">
        <v>15734</v>
      </c>
    </row>
    <row r="70" spans="1:3" ht="12.75">
      <c r="A70" t="s">
        <v>684</v>
      </c>
      <c r="B70" s="4" t="s">
        <v>197</v>
      </c>
      <c r="C70" s="4" t="s">
        <v>194</v>
      </c>
    </row>
    <row r="71" spans="1:3" ht="12.75">
      <c r="A71" t="s">
        <v>674</v>
      </c>
      <c r="B71" s="4" t="s">
        <v>197</v>
      </c>
      <c r="C71" s="4" t="s">
        <v>194</v>
      </c>
    </row>
    <row r="72" spans="1:3" ht="12.75">
      <c r="A72" s="2" t="s">
        <v>149</v>
      </c>
      <c r="B72" s="6">
        <f>SUM(B24:B71)</f>
        <v>4</v>
      </c>
      <c r="C72" s="6">
        <f>SUM(C24:C71)</f>
        <v>4</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sheetData>
    <row r="1" ht="12.75">
      <c r="A1" s="1" t="s">
        <v>685</v>
      </c>
    </row>
    <row r="6" spans="1:5" ht="12.75">
      <c r="A6" s="2" t="s">
        <v>686</v>
      </c>
      <c r="B6" s="2" t="s">
        <v>687</v>
      </c>
      <c r="C6" s="2" t="s">
        <v>688</v>
      </c>
      <c r="D6" s="2" t="s">
        <v>689</v>
      </c>
      <c r="E6" s="2" t="s">
        <v>690</v>
      </c>
    </row>
    <row r="7" spans="1:5" ht="12.75">
      <c r="A7" t="s">
        <v>691</v>
      </c>
      <c r="B7" t="s">
        <v>692</v>
      </c>
      <c r="C7" t="s">
        <v>693</v>
      </c>
      <c r="D7" t="s">
        <v>197</v>
      </c>
      <c r="E7" t="s">
        <v>694</v>
      </c>
    </row>
    <row r="8" spans="1:2" ht="12.75">
      <c r="A8" t="s">
        <v>695</v>
      </c>
      <c r="B8" t="s">
        <v>696</v>
      </c>
    </row>
    <row r="9" spans="1:2" ht="12.75">
      <c r="A9" t="s">
        <v>697</v>
      </c>
      <c r="B9" t="s">
        <v>698</v>
      </c>
    </row>
    <row r="10" spans="1:5" ht="12.75">
      <c r="A10" s="2" t="s">
        <v>699</v>
      </c>
      <c r="B10" s="2" t="s">
        <v>700</v>
      </c>
      <c r="C10" t="s">
        <v>197</v>
      </c>
      <c r="D10" t="s">
        <v>197</v>
      </c>
    </row>
    <row r="11" spans="1:5" ht="12.75">
      <c r="A11" t="s">
        <v>701</v>
      </c>
      <c r="B11" t="s">
        <v>197</v>
      </c>
      <c r="C11" t="s">
        <v>197</v>
      </c>
      <c r="D11" t="s">
        <v>197</v>
      </c>
    </row>
    <row r="12" spans="1:5" ht="12.75">
      <c r="A12" t="s">
        <v>702</v>
      </c>
      <c r="B12" t="s">
        <v>197</v>
      </c>
      <c r="C12" t="s">
        <v>197</v>
      </c>
      <c r="D12" t="s">
        <v>197</v>
      </c>
    </row>
    <row r="13" spans="1:5" ht="12.75">
      <c r="A13" t="s">
        <v>703</v>
      </c>
      <c r="B13" t="s">
        <v>704</v>
      </c>
      <c r="C13" t="s">
        <v>704</v>
      </c>
      <c r="D13" t="s">
        <v>197</v>
      </c>
    </row>
    <row r="14" spans="1:5" ht="12.75">
      <c r="A14" t="s">
        <v>705</v>
      </c>
      <c r="B14" t="s">
        <v>197</v>
      </c>
      <c r="C14" t="s">
        <v>197</v>
      </c>
      <c r="D14" t="s">
        <v>197</v>
      </c>
    </row>
    <row r="15" spans="1:5" ht="12.75">
      <c r="A15" t="s">
        <v>706</v>
      </c>
      <c r="B15" t="s">
        <v>197</v>
      </c>
      <c r="C15" t="s">
        <v>707</v>
      </c>
      <c r="D15" t="s">
        <v>197</v>
      </c>
      <c r="E15" t="s">
        <v>708</v>
      </c>
    </row>
    <row r="16" spans="1:5" ht="12.75">
      <c r="A16" t="s">
        <v>709</v>
      </c>
      <c r="B16" t="s">
        <v>710</v>
      </c>
      <c r="C16" t="s">
        <v>711</v>
      </c>
      <c r="D16" t="s">
        <v>197</v>
      </c>
      <c r="E16" t="s">
        <v>712</v>
      </c>
    </row>
    <row r="17" spans="1:5" ht="12.75">
      <c r="A17" t="s">
        <v>713</v>
      </c>
      <c r="B17" t="s">
        <v>197</v>
      </c>
      <c r="C17" t="s">
        <v>197</v>
      </c>
      <c r="D17" t="s">
        <v>197</v>
      </c>
    </row>
    <row r="18" spans="1:5" ht="12.75">
      <c r="A18" t="s">
        <v>714</v>
      </c>
      <c r="B18" t="s">
        <v>715</v>
      </c>
      <c r="C18" t="s">
        <v>715</v>
      </c>
      <c r="D18" t="s">
        <v>197</v>
      </c>
    </row>
    <row r="19" spans="1:5" ht="12.75">
      <c r="A19" t="s">
        <v>716</v>
      </c>
      <c r="B19" t="s">
        <v>717</v>
      </c>
      <c r="C19" t="s">
        <v>718</v>
      </c>
      <c r="D19" t="s">
        <v>197</v>
      </c>
      <c r="E19" t="s">
        <v>719</v>
      </c>
    </row>
    <row r="20" spans="1:5" ht="12.75">
      <c r="A20" t="s">
        <v>720</v>
      </c>
      <c r="B20" t="s">
        <v>197</v>
      </c>
      <c r="C20" t="s">
        <v>197</v>
      </c>
      <c r="D20" t="s">
        <v>197</v>
      </c>
    </row>
    <row r="21" spans="1:5" ht="12.75">
      <c r="A21" t="s">
        <v>721</v>
      </c>
      <c r="B21" t="s">
        <v>197</v>
      </c>
      <c r="C21" t="s">
        <v>197</v>
      </c>
      <c r="D21" t="s">
        <v>197</v>
      </c>
    </row>
    <row r="22" spans="1:5" ht="12.75">
      <c r="A22" t="s">
        <v>722</v>
      </c>
      <c r="B22" t="s">
        <v>723</v>
      </c>
      <c r="C22" t="s">
        <v>197</v>
      </c>
      <c r="D22" t="s">
        <v>197</v>
      </c>
      <c r="E22" t="s">
        <v>724</v>
      </c>
    </row>
    <row r="23" spans="1:5" ht="12.75">
      <c r="A23" s="2" t="s">
        <v>446</v>
      </c>
      <c r="B23" s="2" t="s">
        <v>725</v>
      </c>
      <c r="C23" s="2" t="s">
        <v>726</v>
      </c>
      <c r="D23" s="2" t="s">
        <v>197</v>
      </c>
    </row>
    <row r="24" spans="1:5" ht="12.75">
      <c r="A24" t="s">
        <v>727</v>
      </c>
      <c r="B24" t="s">
        <v>728</v>
      </c>
      <c r="C24" t="s">
        <v>729</v>
      </c>
      <c r="D24" t="s">
        <v>197</v>
      </c>
      <c r="E24" t="s">
        <v>730</v>
      </c>
    </row>
    <row r="25" spans="1:5" ht="12.75">
      <c r="A25" s="2" t="s">
        <v>731</v>
      </c>
      <c r="B25" s="2" t="s">
        <v>732</v>
      </c>
      <c r="C25" s="2" t="s">
        <v>733</v>
      </c>
      <c r="D25" s="2" t="s">
        <v>197</v>
      </c>
    </row>
  </sheetData>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140625" defaultRowHeight="12.75"/>
  <sheetData>
    <row r="1" ht="12.75">
      <c r="A1" s="1" t="s">
        <v>734</v>
      </c>
    </row>
    <row r="3" spans="1:9" ht="12.75">
      <c r="A3" t="s">
        <v>735</v>
      </c>
      <c r="I3" t="s">
        <v>301</v>
      </c>
    </row>
    <row r="4" spans="2:9" ht="12.75">
      <c r="B4" t="s">
        <v>736</v>
      </c>
      <c r="I4" t="s">
        <v>301</v>
      </c>
    </row>
    <row r="5" spans="2:9" ht="12.75">
      <c r="B5" t="s">
        <v>737</v>
      </c>
      <c r="I5" t="s">
        <v>301</v>
      </c>
    </row>
    <row r="6" spans="2:9" ht="12.75">
      <c r="B6" t="s">
        <v>738</v>
      </c>
      <c r="I6" t="s">
        <v>301</v>
      </c>
    </row>
    <row r="7" spans="2:9" ht="12.75">
      <c r="B7" t="s">
        <v>739</v>
      </c>
      <c r="I7" t="s">
        <v>301</v>
      </c>
    </row>
    <row r="8" spans="2:9" ht="12.75">
      <c r="B8" t="s">
        <v>740</v>
      </c>
      <c r="I8" t="s">
        <v>301</v>
      </c>
    </row>
    <row r="9" spans="2:9" ht="12.75">
      <c r="B9" t="s">
        <v>741</v>
      </c>
      <c r="I9" t="s">
        <v>301</v>
      </c>
    </row>
    <row r="10" spans="2:9" ht="12.75">
      <c r="B10" t="s">
        <v>742</v>
      </c>
      <c r="I10" t="s">
        <v>301</v>
      </c>
    </row>
    <row r="11" spans="2:9" ht="12.75">
      <c r="B11" t="s">
        <v>743</v>
      </c>
      <c r="I11" t="s">
        <v>301</v>
      </c>
    </row>
    <row r="12" spans="2:9" ht="12.75">
      <c r="B12" t="s">
        <v>744</v>
      </c>
      <c r="I12" t="s">
        <v>301</v>
      </c>
    </row>
    <row r="13" spans="2:9" ht="12.75">
      <c r="B13" t="s">
        <v>745</v>
      </c>
      <c r="I13" t="s">
        <v>301</v>
      </c>
    </row>
    <row r="14" spans="2:9" ht="12.75">
      <c r="B14" t="s">
        <v>746</v>
      </c>
      <c r="I14" t="s">
        <v>301</v>
      </c>
    </row>
    <row r="15" spans="2:9" ht="12.75">
      <c r="B15" t="s">
        <v>747</v>
      </c>
      <c r="I15" t="s">
        <v>301</v>
      </c>
    </row>
    <row r="16" spans="2:9" ht="12.75">
      <c r="B16" t="s">
        <v>356</v>
      </c>
      <c r="I16" t="s">
        <v>301</v>
      </c>
    </row>
    <row r="17" spans="1:9" ht="12.75">
      <c r="A17" t="s">
        <v>735</v>
      </c>
      <c r="I17" t="s">
        <v>301</v>
      </c>
    </row>
    <row r="18" spans="2:9" ht="12.75">
      <c r="B18" t="s">
        <v>736</v>
      </c>
      <c r="I18" t="s">
        <v>301</v>
      </c>
    </row>
    <row r="19" spans="2:9" ht="12.75">
      <c r="B19" t="s">
        <v>737</v>
      </c>
      <c r="I19" t="s">
        <v>301</v>
      </c>
    </row>
    <row r="20" spans="2:9" ht="12.75">
      <c r="B20" t="s">
        <v>738</v>
      </c>
      <c r="I20" t="s">
        <v>301</v>
      </c>
    </row>
    <row r="21" spans="2:9" ht="12.75">
      <c r="B21" t="s">
        <v>739</v>
      </c>
      <c r="I21" t="s">
        <v>301</v>
      </c>
    </row>
    <row r="22" spans="2:9" ht="12.75">
      <c r="B22" t="s">
        <v>740</v>
      </c>
      <c r="I22" t="s">
        <v>301</v>
      </c>
    </row>
    <row r="23" spans="2:9" ht="12.75">
      <c r="B23" t="s">
        <v>741</v>
      </c>
      <c r="I23" t="s">
        <v>301</v>
      </c>
    </row>
    <row r="24" spans="2:9" ht="12.75">
      <c r="B24" t="s">
        <v>742</v>
      </c>
      <c r="I24" t="s">
        <v>301</v>
      </c>
    </row>
    <row r="25" spans="2:9" ht="12.75">
      <c r="B25" t="s">
        <v>743</v>
      </c>
      <c r="I25" t="s">
        <v>301</v>
      </c>
    </row>
    <row r="26" spans="2:9" ht="12.75">
      <c r="B26" t="s">
        <v>744</v>
      </c>
      <c r="I26" t="s">
        <v>301</v>
      </c>
    </row>
    <row r="27" spans="2:9" ht="12.75">
      <c r="B27" t="s">
        <v>745</v>
      </c>
      <c r="I27" t="s">
        <v>301</v>
      </c>
    </row>
    <row r="28" spans="2:9" ht="12.75">
      <c r="B28" t="s">
        <v>746</v>
      </c>
      <c r="I28" t="s">
        <v>301</v>
      </c>
    </row>
    <row r="29" spans="2:9" ht="12.75">
      <c r="B29" t="s">
        <v>747</v>
      </c>
      <c r="I29" t="s">
        <v>301</v>
      </c>
    </row>
    <row r="30" spans="2:9" ht="12.75">
      <c r="B30" t="s">
        <v>356</v>
      </c>
      <c r="I30" t="s">
        <v>301</v>
      </c>
    </row>
    <row r="31" spans="1:9" ht="12.75">
      <c r="A31" t="s">
        <v>735</v>
      </c>
      <c r="I31" t="s">
        <v>301</v>
      </c>
    </row>
    <row r="32" spans="2:9" ht="12.75">
      <c r="B32" t="s">
        <v>736</v>
      </c>
      <c r="I32" t="s">
        <v>301</v>
      </c>
    </row>
    <row r="33" spans="2:9" ht="12.75">
      <c r="B33" t="s">
        <v>737</v>
      </c>
      <c r="I33" t="s">
        <v>301</v>
      </c>
    </row>
    <row r="34" spans="2:9" ht="12.75">
      <c r="B34" t="s">
        <v>738</v>
      </c>
      <c r="I34" t="s">
        <v>301</v>
      </c>
    </row>
    <row r="35" spans="2:9" ht="12.75">
      <c r="B35" t="s">
        <v>739</v>
      </c>
      <c r="I35" t="s">
        <v>301</v>
      </c>
    </row>
    <row r="36" spans="2:9" ht="12.75">
      <c r="B36" t="s">
        <v>740</v>
      </c>
      <c r="I36" t="s">
        <v>301</v>
      </c>
    </row>
    <row r="37" spans="2:9" ht="12.75">
      <c r="B37" t="s">
        <v>741</v>
      </c>
      <c r="I37" t="s">
        <v>301</v>
      </c>
    </row>
    <row r="38" spans="2:9" ht="12.75">
      <c r="B38" t="s">
        <v>742</v>
      </c>
      <c r="I38" t="s">
        <v>301</v>
      </c>
    </row>
    <row r="39" spans="2:9" ht="12.75">
      <c r="B39" t="s">
        <v>743</v>
      </c>
      <c r="I39" t="s">
        <v>301</v>
      </c>
    </row>
    <row r="40" spans="2:9" ht="12.75">
      <c r="B40" t="s">
        <v>744</v>
      </c>
      <c r="I40" t="s">
        <v>301</v>
      </c>
    </row>
    <row r="41" spans="2:9" ht="12.75">
      <c r="B41" t="s">
        <v>745</v>
      </c>
      <c r="I41" t="s">
        <v>301</v>
      </c>
    </row>
    <row r="42" spans="2:9" ht="12.75">
      <c r="B42" t="s">
        <v>746</v>
      </c>
      <c r="I42" t="s">
        <v>301</v>
      </c>
    </row>
    <row r="43" spans="2:9" ht="12.75">
      <c r="B43" t="s">
        <v>747</v>
      </c>
      <c r="I43" t="s">
        <v>301</v>
      </c>
    </row>
    <row r="44" spans="2:9" ht="12.75">
      <c r="B44" t="s">
        <v>356</v>
      </c>
      <c r="I44" t="s">
        <v>301</v>
      </c>
    </row>
    <row r="45" spans="1:9" ht="12.75">
      <c r="A45" t="s">
        <v>735</v>
      </c>
      <c r="I45" t="s">
        <v>301</v>
      </c>
    </row>
    <row r="46" spans="2:9" ht="12.75">
      <c r="B46" t="s">
        <v>736</v>
      </c>
      <c r="I46" t="s">
        <v>301</v>
      </c>
    </row>
    <row r="47" spans="2:9" ht="12.75">
      <c r="B47" t="s">
        <v>737</v>
      </c>
      <c r="I47" t="s">
        <v>301</v>
      </c>
    </row>
    <row r="48" spans="2:9" ht="12.75">
      <c r="B48" t="s">
        <v>738</v>
      </c>
      <c r="I48" t="s">
        <v>301</v>
      </c>
    </row>
    <row r="49" spans="2:9" ht="12.75">
      <c r="B49" t="s">
        <v>739</v>
      </c>
      <c r="I49" t="s">
        <v>301</v>
      </c>
    </row>
    <row r="50" spans="2:9" ht="12.75">
      <c r="B50" t="s">
        <v>740</v>
      </c>
      <c r="I50" t="s">
        <v>301</v>
      </c>
    </row>
    <row r="51" spans="2:9" ht="12.75">
      <c r="B51" t="s">
        <v>741</v>
      </c>
      <c r="I51" t="s">
        <v>301</v>
      </c>
    </row>
    <row r="52" spans="2:9" ht="12.75">
      <c r="B52" t="s">
        <v>742</v>
      </c>
      <c r="I52" t="s">
        <v>301</v>
      </c>
    </row>
    <row r="53" spans="2:9" ht="12.75">
      <c r="B53" t="s">
        <v>743</v>
      </c>
      <c r="I53" t="s">
        <v>301</v>
      </c>
    </row>
    <row r="54" spans="2:9" ht="12.75">
      <c r="B54" t="s">
        <v>744</v>
      </c>
      <c r="I54" t="s">
        <v>301</v>
      </c>
    </row>
    <row r="55" spans="2:9" ht="12.75">
      <c r="B55" t="s">
        <v>745</v>
      </c>
      <c r="I55" t="s">
        <v>301</v>
      </c>
    </row>
    <row r="56" spans="2:9" ht="12.75">
      <c r="B56" t="s">
        <v>746</v>
      </c>
      <c r="I56" t="s">
        <v>301</v>
      </c>
    </row>
    <row r="57" spans="2:9" ht="12.75">
      <c r="B57" t="s">
        <v>747</v>
      </c>
      <c r="I57" t="s">
        <v>301</v>
      </c>
    </row>
    <row r="58" spans="2:9" ht="12.75">
      <c r="B58" t="s">
        <v>356</v>
      </c>
      <c r="I58" t="s">
        <v>301</v>
      </c>
    </row>
    <row r="59" spans="1:9" ht="12.75">
      <c r="A59" t="s">
        <v>735</v>
      </c>
      <c r="I59" t="s">
        <v>301</v>
      </c>
    </row>
    <row r="60" spans="2:9" ht="12.75">
      <c r="B60" t="s">
        <v>736</v>
      </c>
      <c r="I60" t="s">
        <v>301</v>
      </c>
    </row>
    <row r="61" spans="2:9" ht="12.75">
      <c r="B61" t="s">
        <v>737</v>
      </c>
      <c r="I61" t="s">
        <v>301</v>
      </c>
    </row>
    <row r="62" spans="2:9" ht="12.75">
      <c r="B62" t="s">
        <v>738</v>
      </c>
      <c r="I62" t="s">
        <v>301</v>
      </c>
    </row>
    <row r="63" spans="2:9" ht="12.75">
      <c r="B63" t="s">
        <v>739</v>
      </c>
      <c r="I63" t="s">
        <v>301</v>
      </c>
    </row>
    <row r="64" spans="2:9" ht="12.75">
      <c r="B64" t="s">
        <v>740</v>
      </c>
      <c r="I64" t="s">
        <v>301</v>
      </c>
    </row>
    <row r="65" spans="2:9" ht="12.75">
      <c r="B65" t="s">
        <v>741</v>
      </c>
      <c r="I65" t="s">
        <v>301</v>
      </c>
    </row>
    <row r="66" spans="2:9" ht="12.75">
      <c r="B66" t="s">
        <v>742</v>
      </c>
      <c r="I66" t="s">
        <v>301</v>
      </c>
    </row>
    <row r="67" spans="2:9" ht="12.75">
      <c r="B67" t="s">
        <v>743</v>
      </c>
      <c r="I67" t="s">
        <v>301</v>
      </c>
    </row>
    <row r="68" spans="2:9" ht="12.75">
      <c r="B68" t="s">
        <v>744</v>
      </c>
      <c r="I68" t="s">
        <v>301</v>
      </c>
    </row>
    <row r="69" spans="2:9" ht="12.75">
      <c r="B69" t="s">
        <v>745</v>
      </c>
      <c r="I69" t="s">
        <v>301</v>
      </c>
    </row>
    <row r="70" spans="2:9" ht="12.75">
      <c r="B70" t="s">
        <v>746</v>
      </c>
      <c r="I70" t="s">
        <v>301</v>
      </c>
    </row>
    <row r="71" spans="2:9" ht="12.75">
      <c r="B71" t="s">
        <v>747</v>
      </c>
      <c r="I71" t="s">
        <v>301</v>
      </c>
    </row>
    <row r="72" spans="2:9" ht="12.75">
      <c r="B72" t="s">
        <v>356</v>
      </c>
      <c r="I72" t="s">
        <v>301</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5"/>
  <sheetViews>
    <sheetView workbookViewId="0" topLeftCell="A1">
      <selection activeCell="A1" sqref="A1"/>
    </sheetView>
  </sheetViews>
  <sheetFormatPr defaultColWidth="9.140625" defaultRowHeight="12.75"/>
  <sheetData>
    <row r="1" ht="12.75">
      <c r="A1" s="1" t="s">
        <v>87</v>
      </c>
    </row>
    <row r="2" ht="12.75">
      <c r="A2" s="2" t="s">
        <v>88</v>
      </c>
    </row>
    <row r="3" ht="12.75">
      <c r="A3" s="2" t="s">
        <v>89</v>
      </c>
    </row>
    <row r="4" ht="12.75">
      <c r="A4" s="2" t="s">
        <v>90</v>
      </c>
    </row>
    <row r="5" spans="2:11" ht="12.75">
      <c r="B5" s="3" t="s">
        <v>91</v>
      </c>
      <c r="E5" s="3" t="s">
        <v>92</v>
      </c>
      <c r="H5" s="3" t="s">
        <v>93</v>
      </c>
      <c r="K5" s="3" t="s">
        <v>94</v>
      </c>
    </row>
    <row r="6" spans="1:13" ht="12.75">
      <c r="A6" s="2" t="s">
        <v>11</v>
      </c>
      <c r="B6" s="2" t="s">
        <v>95</v>
      </c>
      <c r="C6" s="2" t="s">
        <v>96</v>
      </c>
      <c r="D6" s="2" t="s">
        <v>4</v>
      </c>
      <c r="E6" s="2" t="s">
        <v>95</v>
      </c>
      <c r="F6" s="2" t="s">
        <v>96</v>
      </c>
      <c r="G6" s="2" t="s">
        <v>4</v>
      </c>
      <c r="H6" s="2" t="s">
        <v>95</v>
      </c>
      <c r="I6" s="2" t="s">
        <v>96</v>
      </c>
      <c r="J6" s="2" t="s">
        <v>4</v>
      </c>
      <c r="K6" s="2" t="s">
        <v>95</v>
      </c>
      <c r="L6" s="2" t="s">
        <v>96</v>
      </c>
      <c r="M6" s="2" t="s">
        <v>4</v>
      </c>
    </row>
    <row r="7" spans="1:13" ht="12.75">
      <c r="A7" t="s">
        <v>97</v>
      </c>
      <c r="B7" s="4">
        <v>0</v>
      </c>
      <c r="C7" s="4">
        <v>0</v>
      </c>
      <c r="D7" s="4">
        <v>1</v>
      </c>
      <c r="E7" s="5">
        <v>0</v>
      </c>
      <c r="F7" s="5">
        <v>0</v>
      </c>
      <c r="G7" s="5">
        <v>0.5400000214576721</v>
      </c>
      <c r="H7" s="4">
        <v>0</v>
      </c>
      <c r="I7" s="4">
        <v>14170</v>
      </c>
      <c r="J7" s="4">
        <v>83832</v>
      </c>
      <c r="K7" s="4">
        <v>0</v>
      </c>
      <c r="L7" s="4">
        <v>0</v>
      </c>
      <c r="M7" s="4">
        <v>0</v>
      </c>
    </row>
    <row r="8" spans="1:13" ht="12.75">
      <c r="A8" t="s">
        <v>98</v>
      </c>
      <c r="B8" s="4">
        <v>1</v>
      </c>
      <c r="C8" s="4">
        <v>1</v>
      </c>
      <c r="D8" s="4">
        <v>6</v>
      </c>
      <c r="E8" s="5">
        <v>0.8899999856948853</v>
      </c>
      <c r="F8" s="5">
        <v>0.8899999856948853</v>
      </c>
      <c r="G8" s="5">
        <v>7.300000190734863</v>
      </c>
      <c r="H8" s="4">
        <v>43900</v>
      </c>
      <c r="I8" s="4">
        <v>44992</v>
      </c>
      <c r="J8" s="4">
        <v>230249</v>
      </c>
      <c r="K8" s="4">
        <v>0</v>
      </c>
      <c r="L8" s="4">
        <v>0</v>
      </c>
      <c r="M8" s="4">
        <v>0</v>
      </c>
    </row>
    <row r="9" spans="1:13" ht="12.75">
      <c r="A9" t="s">
        <v>99</v>
      </c>
      <c r="B9" s="4">
        <v>18</v>
      </c>
      <c r="C9" s="4">
        <v>16</v>
      </c>
      <c r="D9" s="4">
        <v>10</v>
      </c>
      <c r="E9" s="5">
        <v>18.479999542236328</v>
      </c>
      <c r="F9" s="5">
        <v>17.25</v>
      </c>
      <c r="G9" s="5">
        <v>10.329999923706055</v>
      </c>
      <c r="H9" s="4">
        <v>580779</v>
      </c>
      <c r="I9" s="4">
        <v>537073</v>
      </c>
      <c r="J9" s="4">
        <v>303205</v>
      </c>
      <c r="K9" s="4">
        <v>605</v>
      </c>
      <c r="L9" s="4">
        <v>0</v>
      </c>
      <c r="M9" s="4">
        <v>0</v>
      </c>
    </row>
    <row r="10" spans="1:13" ht="12.75">
      <c r="A10" t="s">
        <v>100</v>
      </c>
      <c r="B10" s="4">
        <v>19</v>
      </c>
      <c r="C10" s="4">
        <v>22</v>
      </c>
      <c r="D10" s="4">
        <v>20</v>
      </c>
      <c r="E10" s="5">
        <v>26.420000076293945</v>
      </c>
      <c r="F10" s="5">
        <v>18.93000030517578</v>
      </c>
      <c r="G10" s="5">
        <v>18.040000915527344</v>
      </c>
      <c r="H10" s="4">
        <v>707947</v>
      </c>
      <c r="I10" s="4">
        <v>509455</v>
      </c>
      <c r="J10" s="4">
        <v>497060</v>
      </c>
      <c r="K10" s="4">
        <v>500</v>
      </c>
      <c r="L10" s="4">
        <v>0</v>
      </c>
      <c r="M10" s="4">
        <v>0</v>
      </c>
    </row>
    <row r="11" spans="1:13" ht="12.75">
      <c r="A11" t="s">
        <v>101</v>
      </c>
      <c r="B11" s="4">
        <v>18</v>
      </c>
      <c r="C11" s="4">
        <v>14</v>
      </c>
      <c r="D11" s="4">
        <v>10</v>
      </c>
      <c r="E11" s="5">
        <v>19.829999923706055</v>
      </c>
      <c r="F11" s="5">
        <v>15.5</v>
      </c>
      <c r="G11" s="5">
        <v>12.25</v>
      </c>
      <c r="H11" s="4">
        <v>477326</v>
      </c>
      <c r="I11" s="4">
        <v>362179</v>
      </c>
      <c r="J11" s="4">
        <v>285842</v>
      </c>
      <c r="K11" s="4">
        <v>818</v>
      </c>
      <c r="L11" s="4">
        <v>0</v>
      </c>
      <c r="M11" s="4">
        <v>0</v>
      </c>
    </row>
    <row r="12" spans="1:13" ht="12.75">
      <c r="A12" t="s">
        <v>102</v>
      </c>
      <c r="B12" s="4">
        <v>2</v>
      </c>
      <c r="C12" s="4">
        <v>2</v>
      </c>
      <c r="D12" s="4">
        <v>2</v>
      </c>
      <c r="E12" s="5">
        <v>2.9200000762939453</v>
      </c>
      <c r="F12" s="5">
        <v>2</v>
      </c>
      <c r="G12" s="5">
        <v>2</v>
      </c>
      <c r="H12" s="4">
        <v>59492</v>
      </c>
      <c r="I12" s="4">
        <v>38799</v>
      </c>
      <c r="J12" s="4">
        <v>38765</v>
      </c>
      <c r="K12" s="4">
        <v>6</v>
      </c>
      <c r="L12" s="4">
        <v>0</v>
      </c>
      <c r="M12" s="4">
        <v>0</v>
      </c>
    </row>
    <row r="13" spans="1:13" ht="12.75">
      <c r="A13" s="2" t="s">
        <v>103</v>
      </c>
      <c r="B13" s="6">
        <f>SUM(B7:B12)</f>
        <v>4</v>
      </c>
      <c r="C13" s="6">
        <f>SUM(C7:C12)</f>
        <v>4</v>
      </c>
      <c r="D13" s="6">
        <f>SUM(D7:D12)</f>
        <v>4</v>
      </c>
      <c r="E13" s="5">
        <f>SUM(E7:E12)</f>
        <v>4</v>
      </c>
      <c r="F13" s="5">
        <f>SUM(F7:F12)</f>
        <v>4</v>
      </c>
      <c r="G13" s="5">
        <f>SUM(G7:G12)</f>
        <v>4</v>
      </c>
      <c r="H13" s="6">
        <f>SUM(H7:H12)</f>
        <v>4</v>
      </c>
      <c r="I13" s="6">
        <f>SUM(I7:I12)</f>
        <v>4</v>
      </c>
      <c r="J13" s="6">
        <f>SUM(J7:J12)</f>
        <v>4</v>
      </c>
      <c r="K13" s="6">
        <f>SUM(K7:K12)</f>
        <v>4</v>
      </c>
      <c r="L13" s="6">
        <f>SUM(L7:L12)</f>
        <v>4</v>
      </c>
      <c r="M13" s="6">
        <f>SUM(M7:M12)</f>
        <v>4</v>
      </c>
    </row>
    <row r="14" spans="5:10" ht="12.75">
      <c r="E14" s="2" t="s">
        <v>104</v>
      </c>
      <c r="H14" s="4">
        <v>640233</v>
      </c>
      <c r="I14" s="4">
        <v>606703</v>
      </c>
      <c r="J14" s="4">
        <v>526500</v>
      </c>
    </row>
    <row r="15" spans="5:10" ht="12.75">
      <c r="E15" s="2" t="s">
        <v>105</v>
      </c>
      <c r="H15" s="6">
        <f>SUM(H13:H14)</f>
        <v>4</v>
      </c>
      <c r="I15" s="6">
        <f>SUM(I13:I14)</f>
        <v>4</v>
      </c>
      <c r="J15" s="6">
        <f>SUM(J13:J14)</f>
        <v>4</v>
      </c>
    </row>
  </sheetData>
  <mergeCells count="2">
    <mergeCell ref="E14:G14"/>
    <mergeCell ref="E15:G15"/>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8"/>
  <sheetViews>
    <sheetView workbookViewId="0" topLeftCell="A1">
      <selection activeCell="A1" sqref="A1"/>
    </sheetView>
  </sheetViews>
  <sheetFormatPr defaultColWidth="9.140625" defaultRowHeight="12.75"/>
  <sheetData>
    <row r="1" ht="12.75">
      <c r="A1" s="1" t="s">
        <v>106</v>
      </c>
    </row>
    <row r="2" ht="12.75">
      <c r="A2" s="2" t="s">
        <v>88</v>
      </c>
    </row>
    <row r="3" ht="12.75">
      <c r="A3" s="2" t="s">
        <v>89</v>
      </c>
    </row>
    <row r="4" ht="12.75">
      <c r="A4" s="2" t="s">
        <v>90</v>
      </c>
    </row>
    <row r="6" spans="2:17" ht="12.75">
      <c r="B6" s="3" t="s">
        <v>107</v>
      </c>
      <c r="E6" s="3" t="s">
        <v>108</v>
      </c>
      <c r="H6" s="3" t="s">
        <v>109</v>
      </c>
      <c r="K6" s="2" t="s">
        <v>110</v>
      </c>
      <c r="N6" s="2" t="s">
        <v>111</v>
      </c>
      <c r="Q6" s="2" t="s">
        <v>112</v>
      </c>
    </row>
    <row r="7" spans="1:19" ht="12.75">
      <c r="A7" s="2" t="s">
        <v>11</v>
      </c>
      <c r="B7" s="2" t="s">
        <v>95</v>
      </c>
      <c r="C7" s="2" t="s">
        <v>96</v>
      </c>
      <c r="D7" s="2" t="s">
        <v>4</v>
      </c>
      <c r="E7" s="2" t="s">
        <v>95</v>
      </c>
      <c r="F7" s="2" t="s">
        <v>96</v>
      </c>
      <c r="G7" s="2" t="s">
        <v>4</v>
      </c>
      <c r="H7" s="2" t="s">
        <v>95</v>
      </c>
      <c r="I7" s="2" t="s">
        <v>96</v>
      </c>
      <c r="J7" s="2" t="s">
        <v>4</v>
      </c>
      <c r="K7" s="2" t="s">
        <v>95</v>
      </c>
      <c r="L7" s="2" t="s">
        <v>96</v>
      </c>
      <c r="M7" s="2" t="s">
        <v>4</v>
      </c>
      <c r="N7" s="2" t="s">
        <v>95</v>
      </c>
      <c r="O7" s="2" t="s">
        <v>96</v>
      </c>
      <c r="P7" s="2" t="s">
        <v>4</v>
      </c>
      <c r="Q7" s="2" t="s">
        <v>95</v>
      </c>
      <c r="R7" s="2" t="s">
        <v>96</v>
      </c>
      <c r="S7" s="2" t="s">
        <v>4</v>
      </c>
    </row>
    <row r="8" spans="1:19" ht="12.75">
      <c r="A8" t="s">
        <v>97</v>
      </c>
      <c r="B8">
        <v>0</v>
      </c>
      <c r="C8">
        <v>0</v>
      </c>
      <c r="D8" s="4" t="s">
        <v>113</v>
      </c>
      <c r="E8" s="4">
        <v>0</v>
      </c>
      <c r="F8" t="s">
        <v>114</v>
      </c>
      <c r="G8" s="4">
        <v>154767</v>
      </c>
      <c r="H8" s="4">
        <v>0</v>
      </c>
      <c r="I8" t="s">
        <v>114</v>
      </c>
      <c r="J8" s="4">
        <v>49662</v>
      </c>
      <c r="K8" s="4">
        <v>0</v>
      </c>
      <c r="L8" t="s">
        <v>114</v>
      </c>
      <c r="M8" s="4">
        <v>105105</v>
      </c>
      <c r="N8" s="4">
        <v>0</v>
      </c>
      <c r="O8" t="s">
        <v>114</v>
      </c>
      <c r="P8" s="4">
        <v>0</v>
      </c>
      <c r="Q8" s="4">
        <v>0</v>
      </c>
      <c r="R8" t="s">
        <v>114</v>
      </c>
      <c r="S8" s="4">
        <v>0</v>
      </c>
    </row>
    <row r="9" spans="1:19" ht="12.75">
      <c r="A9" t="s">
        <v>98</v>
      </c>
      <c r="B9" s="4" t="s">
        <v>115</v>
      </c>
      <c r="C9" s="4" t="s">
        <v>115</v>
      </c>
      <c r="D9" s="4" t="s">
        <v>116</v>
      </c>
      <c r="E9" s="4">
        <v>49326</v>
      </c>
      <c r="F9" s="4">
        <v>50600</v>
      </c>
      <c r="G9" s="4">
        <v>31523</v>
      </c>
      <c r="H9" s="4">
        <v>28548</v>
      </c>
      <c r="I9" s="4">
        <v>29175</v>
      </c>
      <c r="J9" s="4">
        <v>22111</v>
      </c>
      <c r="K9" s="4">
        <v>20778</v>
      </c>
      <c r="L9" s="4">
        <v>21426</v>
      </c>
      <c r="M9" s="4">
        <v>9412</v>
      </c>
      <c r="N9" s="4">
        <v>0</v>
      </c>
      <c r="O9" s="4">
        <v>0</v>
      </c>
      <c r="P9" s="4">
        <v>0</v>
      </c>
      <c r="Q9" s="4">
        <v>0</v>
      </c>
      <c r="R9" s="4">
        <v>0</v>
      </c>
      <c r="S9" s="4">
        <v>0</v>
      </c>
    </row>
    <row r="10" spans="1:19" ht="12.75">
      <c r="A10" t="s">
        <v>99</v>
      </c>
      <c r="B10" s="4" t="s">
        <v>117</v>
      </c>
      <c r="C10" s="4" t="s">
        <v>118</v>
      </c>
      <c r="D10" s="4" t="s">
        <v>119</v>
      </c>
      <c r="E10" s="4">
        <v>31388</v>
      </c>
      <c r="F10" s="4">
        <v>31135</v>
      </c>
      <c r="G10" s="4">
        <v>29342</v>
      </c>
      <c r="H10" s="4">
        <v>26243</v>
      </c>
      <c r="I10" s="4">
        <v>25546</v>
      </c>
      <c r="J10" s="4">
        <v>24943</v>
      </c>
      <c r="K10" s="4">
        <v>5144</v>
      </c>
      <c r="L10" s="4">
        <v>5588</v>
      </c>
      <c r="M10" s="4">
        <v>4399</v>
      </c>
      <c r="N10" s="4">
        <v>0</v>
      </c>
      <c r="O10" s="4">
        <v>0</v>
      </c>
      <c r="P10" s="4">
        <v>0</v>
      </c>
      <c r="Q10" s="4">
        <v>33</v>
      </c>
      <c r="R10" s="4">
        <v>0</v>
      </c>
      <c r="S10" s="4">
        <v>0</v>
      </c>
    </row>
    <row r="11" spans="1:19" ht="12.75">
      <c r="A11" t="s">
        <v>100</v>
      </c>
      <c r="B11" s="4" t="s">
        <v>120</v>
      </c>
      <c r="C11" s="4" t="s">
        <v>121</v>
      </c>
      <c r="D11" s="4" t="s">
        <v>122</v>
      </c>
      <c r="E11" s="4">
        <v>26780</v>
      </c>
      <c r="F11" s="4">
        <v>26911</v>
      </c>
      <c r="G11" s="4">
        <v>27548</v>
      </c>
      <c r="H11" s="4">
        <v>23591</v>
      </c>
      <c r="I11" s="4">
        <v>23055</v>
      </c>
      <c r="J11" s="4">
        <v>23015</v>
      </c>
      <c r="K11" s="4">
        <v>3190</v>
      </c>
      <c r="L11" s="4">
        <v>3856</v>
      </c>
      <c r="M11" s="4">
        <v>4533</v>
      </c>
      <c r="N11" s="4">
        <v>0</v>
      </c>
      <c r="O11" s="4">
        <v>0</v>
      </c>
      <c r="P11" s="4">
        <v>0</v>
      </c>
      <c r="Q11" s="4">
        <v>19</v>
      </c>
      <c r="R11" s="4">
        <v>0</v>
      </c>
      <c r="S11" s="4">
        <v>0</v>
      </c>
    </row>
    <row r="12" spans="1:19" ht="12.75">
      <c r="A12" t="s">
        <v>101</v>
      </c>
      <c r="B12" s="4" t="s">
        <v>123</v>
      </c>
      <c r="C12" s="4" t="s">
        <v>124</v>
      </c>
      <c r="D12" s="4" t="s">
        <v>125</v>
      </c>
      <c r="E12" s="4">
        <v>24026</v>
      </c>
      <c r="F12" s="4">
        <v>23366</v>
      </c>
      <c r="G12" s="4">
        <v>23334</v>
      </c>
      <c r="H12" s="4">
        <v>21682</v>
      </c>
      <c r="I12" s="4">
        <v>21619</v>
      </c>
      <c r="J12" s="4">
        <v>21576</v>
      </c>
      <c r="K12" s="4">
        <v>2344</v>
      </c>
      <c r="L12" s="4">
        <v>1748</v>
      </c>
      <c r="M12" s="4">
        <v>1758</v>
      </c>
      <c r="N12" s="4">
        <v>0</v>
      </c>
      <c r="O12" s="4">
        <v>0</v>
      </c>
      <c r="P12" s="4">
        <v>0</v>
      </c>
      <c r="Q12" s="4">
        <v>41</v>
      </c>
      <c r="R12" s="4">
        <v>0</v>
      </c>
      <c r="S12" s="4">
        <v>0</v>
      </c>
    </row>
    <row r="13" spans="1:19" ht="12.75">
      <c r="A13" t="s">
        <v>102</v>
      </c>
      <c r="B13" s="4" t="s">
        <v>126</v>
      </c>
      <c r="C13" s="4" t="s">
        <v>127</v>
      </c>
      <c r="D13" s="4" t="s">
        <v>127</v>
      </c>
      <c r="E13" s="4">
        <v>20395</v>
      </c>
      <c r="F13" s="4">
        <v>19400</v>
      </c>
      <c r="G13" s="4">
        <v>19383</v>
      </c>
      <c r="H13" s="4">
        <v>19227</v>
      </c>
      <c r="I13" s="4">
        <v>18493</v>
      </c>
      <c r="J13" s="4">
        <v>18493</v>
      </c>
      <c r="K13" s="4">
        <v>1168</v>
      </c>
      <c r="L13" s="4">
        <v>907</v>
      </c>
      <c r="M13" s="4">
        <v>890</v>
      </c>
      <c r="N13" s="4">
        <v>0</v>
      </c>
      <c r="O13" s="4">
        <v>0</v>
      </c>
      <c r="P13" s="4">
        <v>0</v>
      </c>
      <c r="Q13" s="4">
        <v>2</v>
      </c>
      <c r="R13" s="4">
        <v>0</v>
      </c>
      <c r="S13" s="4">
        <v>0</v>
      </c>
    </row>
    <row r="14" spans="2:19" ht="12.75">
      <c r="B14" s="4" t="s">
        <v>128</v>
      </c>
      <c r="C14" s="4" t="s">
        <v>129</v>
      </c>
      <c r="D14" s="4" t="s">
        <v>130</v>
      </c>
      <c r="E14" s="4">
        <v>27246</v>
      </c>
      <c r="F14" s="4">
        <v>27350</v>
      </c>
      <c r="G14" s="4">
        <v>28499</v>
      </c>
      <c r="H14" s="4">
        <v>23632</v>
      </c>
      <c r="I14" s="4">
        <v>23367</v>
      </c>
      <c r="J14" s="4">
        <v>23031</v>
      </c>
      <c r="K14" s="4">
        <v>3614</v>
      </c>
      <c r="L14" s="4">
        <v>3983</v>
      </c>
      <c r="M14" s="4">
        <v>5469</v>
      </c>
      <c r="N14" s="4">
        <v>0</v>
      </c>
      <c r="O14" s="4">
        <v>0</v>
      </c>
      <c r="P14" s="4">
        <v>0</v>
      </c>
      <c r="Q14" s="4">
        <v>28</v>
      </c>
      <c r="R14" s="4">
        <v>0</v>
      </c>
      <c r="S14" s="4">
        <v>0</v>
      </c>
    </row>
    <row r="16" ht="12.75">
      <c r="A16" s="2" t="s">
        <v>131</v>
      </c>
    </row>
    <row r="17" ht="12.75">
      <c r="A17" s="2" t="s">
        <v>132</v>
      </c>
    </row>
    <row r="18" ht="12.75">
      <c r="A18" s="2" t="s">
        <v>133</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6"/>
  <sheetViews>
    <sheetView workbookViewId="0" topLeftCell="A1">
      <selection activeCell="A1" sqref="A1"/>
    </sheetView>
  </sheetViews>
  <sheetFormatPr defaultColWidth="9.140625" defaultRowHeight="12.75"/>
  <sheetData>
    <row r="1" ht="12.75">
      <c r="A1" s="1" t="s">
        <v>134</v>
      </c>
    </row>
    <row r="2" ht="12.75">
      <c r="A2" s="2" t="s">
        <v>88</v>
      </c>
    </row>
    <row r="3" ht="12.75">
      <c r="A3" s="2" t="s">
        <v>89</v>
      </c>
    </row>
    <row r="4" ht="12.75">
      <c r="A4" s="2" t="s">
        <v>90</v>
      </c>
    </row>
    <row r="5" spans="1:5" ht="12.75">
      <c r="A5" s="3" t="s">
        <v>135</v>
      </c>
      <c r="E5" s="3" t="s">
        <v>136</v>
      </c>
    </row>
    <row r="6" spans="1:11" ht="12.75">
      <c r="A6" s="2" t="s">
        <v>137</v>
      </c>
      <c r="E6" s="2" t="s">
        <v>138</v>
      </c>
      <c r="H6" s="2" t="s">
        <v>139</v>
      </c>
      <c r="K6" s="2" t="s">
        <v>140</v>
      </c>
    </row>
    <row r="7" spans="1:13" ht="12.75">
      <c r="A7" s="2" t="s">
        <v>11</v>
      </c>
      <c r="B7" s="2" t="s">
        <v>95</v>
      </c>
      <c r="C7" s="2" t="s">
        <v>96</v>
      </c>
      <c r="D7" s="2" t="s">
        <v>4</v>
      </c>
      <c r="E7" s="2" t="s">
        <v>95</v>
      </c>
      <c r="F7" s="2" t="s">
        <v>96</v>
      </c>
      <c r="G7" s="2" t="s">
        <v>4</v>
      </c>
      <c r="H7" s="2" t="s">
        <v>95</v>
      </c>
      <c r="I7" s="2" t="s">
        <v>96</v>
      </c>
      <c r="J7" s="2" t="s">
        <v>4</v>
      </c>
      <c r="K7" s="2" t="s">
        <v>95</v>
      </c>
      <c r="L7" s="2" t="s">
        <v>96</v>
      </c>
      <c r="M7" s="2" t="s">
        <v>4</v>
      </c>
    </row>
    <row r="8" spans="1:13" ht="12.75">
      <c r="A8" t="s">
        <v>97</v>
      </c>
      <c r="B8">
        <v>1</v>
      </c>
      <c r="C8">
        <v>1</v>
      </c>
      <c r="D8">
        <v>0</v>
      </c>
      <c r="E8">
        <v>0</v>
      </c>
      <c r="F8">
        <v>15</v>
      </c>
      <c r="G8" t="s">
        <v>114</v>
      </c>
      <c r="H8">
        <v>5</v>
      </c>
      <c r="I8">
        <v>1</v>
      </c>
      <c r="J8" t="s">
        <v>114</v>
      </c>
      <c r="K8">
        <v>0</v>
      </c>
      <c r="L8">
        <v>0</v>
      </c>
      <c r="M8" t="s">
        <v>114</v>
      </c>
    </row>
    <row r="9" spans="1:13" ht="12.75">
      <c r="A9" t="s">
        <v>98</v>
      </c>
      <c r="B9">
        <v>1</v>
      </c>
      <c r="C9">
        <v>1</v>
      </c>
      <c r="D9">
        <v>6</v>
      </c>
      <c r="E9">
        <v>14</v>
      </c>
      <c r="F9">
        <v>11</v>
      </c>
      <c r="G9">
        <v>22</v>
      </c>
      <c r="H9">
        <v>0</v>
      </c>
      <c r="I9">
        <v>0</v>
      </c>
      <c r="J9">
        <v>2.33</v>
      </c>
      <c r="K9">
        <v>0</v>
      </c>
      <c r="L9">
        <v>0</v>
      </c>
      <c r="M9">
        <v>4.17</v>
      </c>
    </row>
    <row r="10" spans="1:13" ht="12.75">
      <c r="A10" t="s">
        <v>99</v>
      </c>
      <c r="B10">
        <v>16</v>
      </c>
      <c r="C10">
        <v>13</v>
      </c>
      <c r="D10">
        <v>9</v>
      </c>
      <c r="E10">
        <v>40.44</v>
      </c>
      <c r="F10">
        <v>29.08</v>
      </c>
      <c r="G10">
        <v>24.89</v>
      </c>
      <c r="H10">
        <v>5.38</v>
      </c>
      <c r="I10">
        <v>10.92</v>
      </c>
      <c r="J10">
        <v>3.22</v>
      </c>
      <c r="K10">
        <v>2.75</v>
      </c>
      <c r="L10">
        <v>6.15</v>
      </c>
      <c r="M10">
        <v>3.89</v>
      </c>
    </row>
    <row r="11" spans="1:13" ht="12.75">
      <c r="A11" t="s">
        <v>100</v>
      </c>
      <c r="B11">
        <v>20</v>
      </c>
      <c r="C11">
        <v>22</v>
      </c>
      <c r="D11">
        <v>22</v>
      </c>
      <c r="E11">
        <v>48.8</v>
      </c>
      <c r="F11">
        <v>28.95</v>
      </c>
      <c r="G11">
        <v>23.64</v>
      </c>
      <c r="H11">
        <v>24.3</v>
      </c>
      <c r="I11">
        <v>5.55</v>
      </c>
      <c r="J11">
        <v>6.14</v>
      </c>
      <c r="K11">
        <v>30.95</v>
      </c>
      <c r="L11">
        <v>24</v>
      </c>
      <c r="M11">
        <v>6.77</v>
      </c>
    </row>
    <row r="12" spans="1:13" ht="12.75">
      <c r="A12" t="s">
        <v>101</v>
      </c>
      <c r="B12">
        <v>18</v>
      </c>
      <c r="C12">
        <v>14</v>
      </c>
      <c r="D12">
        <v>10</v>
      </c>
      <c r="E12">
        <v>38.5</v>
      </c>
      <c r="F12">
        <v>57.07</v>
      </c>
      <c r="G12">
        <v>51.6</v>
      </c>
      <c r="H12">
        <v>30.5</v>
      </c>
      <c r="I12">
        <v>22.21</v>
      </c>
      <c r="J12">
        <v>7.8</v>
      </c>
      <c r="K12">
        <v>5.06</v>
      </c>
      <c r="L12">
        <v>4.21</v>
      </c>
      <c r="M12">
        <v>2.2</v>
      </c>
    </row>
    <row r="13" spans="1:13" ht="12.75">
      <c r="A13" t="s">
        <v>102</v>
      </c>
      <c r="B13">
        <v>2</v>
      </c>
      <c r="C13">
        <v>2</v>
      </c>
      <c r="D13">
        <v>2</v>
      </c>
      <c r="E13">
        <v>54</v>
      </c>
      <c r="F13">
        <v>34.5</v>
      </c>
      <c r="G13">
        <v>32.5</v>
      </c>
      <c r="H13">
        <v>14</v>
      </c>
      <c r="I13">
        <v>17</v>
      </c>
      <c r="J13">
        <v>21.5</v>
      </c>
      <c r="K13">
        <v>19</v>
      </c>
      <c r="L13">
        <v>93.5</v>
      </c>
      <c r="M13">
        <v>3</v>
      </c>
    </row>
    <row r="14" spans="1:13" ht="12.75">
      <c r="A14" s="2" t="s">
        <v>141</v>
      </c>
      <c r="B14" s="2">
        <v>58</v>
      </c>
      <c r="C14" s="2">
        <v>53</v>
      </c>
      <c r="D14" s="2">
        <v>49</v>
      </c>
      <c r="E14" s="2">
        <v>42.03</v>
      </c>
      <c r="F14" s="2">
        <v>36.02</v>
      </c>
      <c r="G14" s="2">
        <v>30.04</v>
      </c>
      <c r="H14" s="2">
        <v>19.9</v>
      </c>
      <c r="I14" s="2">
        <v>11.51</v>
      </c>
      <c r="J14" s="2">
        <v>6.1</v>
      </c>
      <c r="K14" s="2">
        <v>13.66</v>
      </c>
      <c r="L14" s="2">
        <v>16.11</v>
      </c>
      <c r="M14" s="2">
        <v>4.84</v>
      </c>
    </row>
    <row r="15" ht="12.75">
      <c r="A15" s="2" t="s">
        <v>142</v>
      </c>
    </row>
    <row r="16" ht="12.75">
      <c r="A16" s="2" t="s">
        <v>143</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22"/>
  <sheetViews>
    <sheetView workbookViewId="0" topLeftCell="A1">
      <selection activeCell="A1" sqref="A1"/>
    </sheetView>
  </sheetViews>
  <sheetFormatPr defaultColWidth="9.140625" defaultRowHeight="12.75"/>
  <sheetData>
    <row r="1" ht="12.75">
      <c r="A1" s="1" t="s">
        <v>144</v>
      </c>
    </row>
    <row r="2" ht="12.75">
      <c r="A2" s="2" t="s">
        <v>88</v>
      </c>
    </row>
    <row r="3" ht="12.75">
      <c r="A3" s="2" t="s">
        <v>89</v>
      </c>
    </row>
    <row r="4" ht="12.75">
      <c r="A4" s="2" t="s">
        <v>90</v>
      </c>
    </row>
    <row r="6" ht="12.75">
      <c r="A6" s="3" t="s">
        <v>145</v>
      </c>
    </row>
    <row r="7" spans="1:4" ht="12.75">
      <c r="A7" s="2" t="s">
        <v>146</v>
      </c>
      <c r="B7" s="2" t="s">
        <v>95</v>
      </c>
      <c r="C7" s="2" t="s">
        <v>96</v>
      </c>
      <c r="D7" s="2" t="s">
        <v>4</v>
      </c>
    </row>
    <row r="8" spans="1:4" ht="12.75">
      <c r="A8" s="2" t="s">
        <v>147</v>
      </c>
      <c r="B8" s="4">
        <v>0</v>
      </c>
      <c r="C8" s="4">
        <v>0</v>
      </c>
      <c r="D8" s="4">
        <v>0</v>
      </c>
    </row>
    <row r="9" spans="1:4" ht="12.75">
      <c r="A9" s="2" t="s">
        <v>148</v>
      </c>
      <c r="B9" s="4">
        <v>2</v>
      </c>
      <c r="C9" s="4">
        <v>2</v>
      </c>
      <c r="D9" s="4">
        <v>1</v>
      </c>
    </row>
    <row r="10" spans="1:4" ht="12.75">
      <c r="A10" s="2" t="s">
        <v>149</v>
      </c>
      <c r="B10" s="4">
        <v>2</v>
      </c>
      <c r="C10" s="4">
        <v>2</v>
      </c>
      <c r="D10" s="4">
        <v>1</v>
      </c>
    </row>
    <row r="12" spans="1:5" ht="12.75">
      <c r="A12" s="3" t="s">
        <v>150</v>
      </c>
      <c r="E12" s="3" t="s">
        <v>151</v>
      </c>
    </row>
    <row r="13" ht="12.75">
      <c r="I13" s="3" t="s">
        <v>152</v>
      </c>
    </row>
    <row r="14" spans="1:12" ht="12.75">
      <c r="A14" s="2" t="s">
        <v>153</v>
      </c>
      <c r="B14" s="2" t="s">
        <v>95</v>
      </c>
      <c r="C14" s="2" t="s">
        <v>96</v>
      </c>
      <c r="D14" s="2" t="s">
        <v>4</v>
      </c>
      <c r="E14" s="2" t="s">
        <v>11</v>
      </c>
      <c r="F14" s="2" t="s">
        <v>95</v>
      </c>
      <c r="G14" s="2" t="s">
        <v>96</v>
      </c>
      <c r="H14" s="2" t="s">
        <v>4</v>
      </c>
      <c r="I14" s="2" t="s">
        <v>154</v>
      </c>
      <c r="J14" s="2" t="s">
        <v>95</v>
      </c>
      <c r="K14" s="2" t="s">
        <v>96</v>
      </c>
      <c r="L14" s="2" t="s">
        <v>4</v>
      </c>
    </row>
    <row r="15" spans="1:12" ht="12.75">
      <c r="A15" s="2" t="s">
        <v>155</v>
      </c>
      <c r="B15" s="4">
        <v>0.48</v>
      </c>
      <c r="C15" s="4">
        <v>0.35</v>
      </c>
      <c r="D15" s="4">
        <v>0.5</v>
      </c>
      <c r="E15" t="s">
        <v>156</v>
      </c>
      <c r="F15" s="4">
        <v>12488</v>
      </c>
      <c r="G15" s="4">
        <v>54802</v>
      </c>
      <c r="H15" s="4">
        <v>14081</v>
      </c>
      <c r="I15" t="s">
        <v>157</v>
      </c>
      <c r="J15" s="4">
        <v>26017</v>
      </c>
      <c r="K15" s="4">
        <v>156577</v>
      </c>
      <c r="L15" s="4">
        <v>28162</v>
      </c>
    </row>
    <row r="16" spans="1:12" ht="12.75">
      <c r="A16" s="2" t="s">
        <v>158</v>
      </c>
      <c r="B16" s="4">
        <v>0</v>
      </c>
      <c r="C16" s="4">
        <v>0</v>
      </c>
      <c r="D16" s="4">
        <v>0</v>
      </c>
      <c r="E16" t="s">
        <v>159</v>
      </c>
      <c r="F16" s="4">
        <v>0</v>
      </c>
      <c r="G16" s="4">
        <v>0</v>
      </c>
      <c r="H16" s="4">
        <v>0</v>
      </c>
      <c r="I16" t="s">
        <v>157</v>
      </c>
      <c r="J16" s="4">
        <v>0</v>
      </c>
      <c r="K16" s="4">
        <v>0</v>
      </c>
      <c r="L16" s="4">
        <v>0</v>
      </c>
    </row>
    <row r="17" spans="1:12" ht="12.75">
      <c r="A17" s="2" t="s">
        <v>160</v>
      </c>
      <c r="B17" s="4">
        <v>0</v>
      </c>
      <c r="C17" s="4">
        <v>0</v>
      </c>
      <c r="D17" s="4">
        <v>0</v>
      </c>
      <c r="E17" t="s">
        <v>161</v>
      </c>
      <c r="F17" s="4">
        <v>0</v>
      </c>
      <c r="G17" s="4">
        <v>0</v>
      </c>
      <c r="H17" s="4">
        <v>0</v>
      </c>
      <c r="I17" t="s">
        <v>157</v>
      </c>
      <c r="J17" s="4">
        <v>0</v>
      </c>
      <c r="K17" s="4">
        <v>0</v>
      </c>
      <c r="L17" s="4">
        <v>0</v>
      </c>
    </row>
    <row r="18" spans="1:12" ht="12.75">
      <c r="A18" s="2" t="s">
        <v>162</v>
      </c>
      <c r="B18" s="4">
        <v>0</v>
      </c>
      <c r="C18" s="4">
        <v>0</v>
      </c>
      <c r="D18" s="4">
        <v>0</v>
      </c>
      <c r="E18" t="s">
        <v>163</v>
      </c>
      <c r="F18" s="4">
        <v>0</v>
      </c>
      <c r="G18" s="4">
        <v>0</v>
      </c>
      <c r="H18" s="4">
        <v>0</v>
      </c>
      <c r="I18" t="s">
        <v>157</v>
      </c>
      <c r="J18" s="4">
        <v>0</v>
      </c>
      <c r="K18" s="4">
        <v>0</v>
      </c>
      <c r="L18" s="4">
        <v>0</v>
      </c>
    </row>
    <row r="19" spans="1:12" ht="12.75">
      <c r="A19" s="2" t="s">
        <v>164</v>
      </c>
      <c r="B19" s="4">
        <v>0</v>
      </c>
      <c r="C19" s="4">
        <v>0</v>
      </c>
      <c r="D19" s="4">
        <v>0</v>
      </c>
      <c r="E19" t="s">
        <v>165</v>
      </c>
      <c r="F19" s="4">
        <v>0</v>
      </c>
      <c r="G19" s="4">
        <v>0</v>
      </c>
      <c r="H19" s="4">
        <v>0</v>
      </c>
      <c r="I19" t="s">
        <v>166</v>
      </c>
      <c r="J19" s="4">
        <v>0</v>
      </c>
      <c r="K19" s="4">
        <v>0</v>
      </c>
      <c r="L19" s="4">
        <v>0</v>
      </c>
    </row>
    <row r="20" spans="1:12" ht="12.75">
      <c r="A20" s="2" t="s">
        <v>167</v>
      </c>
      <c r="B20" s="4">
        <v>4</v>
      </c>
      <c r="C20" s="4">
        <v>6</v>
      </c>
      <c r="D20" s="4">
        <v>0</v>
      </c>
      <c r="E20" t="s">
        <v>168</v>
      </c>
      <c r="F20" s="4">
        <v>13812</v>
      </c>
      <c r="G20" s="4">
        <v>23076</v>
      </c>
      <c r="H20" s="4">
        <v>0</v>
      </c>
      <c r="I20" t="s">
        <v>169</v>
      </c>
      <c r="J20" s="4">
        <v>3453</v>
      </c>
      <c r="K20" s="4">
        <v>3846</v>
      </c>
      <c r="L20" s="4">
        <v>0</v>
      </c>
    </row>
    <row r="21" spans="1:12" ht="12.75">
      <c r="A21" s="2" t="s">
        <v>170</v>
      </c>
      <c r="B21" s="4">
        <v>9</v>
      </c>
      <c r="C21" s="4">
        <v>10</v>
      </c>
      <c r="D21" s="4">
        <v>0</v>
      </c>
      <c r="E21" t="s">
        <v>171</v>
      </c>
      <c r="F21" s="4">
        <v>8858</v>
      </c>
      <c r="G21" s="4">
        <v>25877</v>
      </c>
      <c r="H21" s="4">
        <v>0</v>
      </c>
      <c r="I21" t="s">
        <v>169</v>
      </c>
      <c r="J21" s="4">
        <v>984</v>
      </c>
      <c r="K21" s="4">
        <v>2588</v>
      </c>
      <c r="L21" s="4">
        <v>0</v>
      </c>
    </row>
    <row r="22" ht="12.75">
      <c r="A22" s="2" t="s">
        <v>172</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9.140625" defaultRowHeight="12.75"/>
  <sheetData>
    <row r="1" ht="12.75">
      <c r="A1" s="1" t="s">
        <v>173</v>
      </c>
    </row>
    <row r="2" ht="12.75">
      <c r="A2" s="2" t="s">
        <v>88</v>
      </c>
    </row>
    <row r="3" ht="12.75">
      <c r="A3" s="2" t="s">
        <v>89</v>
      </c>
    </row>
    <row r="4" ht="12.75">
      <c r="A4" s="2" t="s">
        <v>90</v>
      </c>
    </row>
    <row r="5" spans="1:6" ht="12.75">
      <c r="A5" s="4" t="s">
        <v>174</v>
      </c>
      <c r="B5" s="4" t="s">
        <v>175</v>
      </c>
      <c r="C5" s="4" t="s">
        <v>176</v>
      </c>
      <c r="F5" s="4" t="s">
        <v>177</v>
      </c>
    </row>
    <row r="6" spans="3:8" ht="12.75">
      <c r="C6" s="4" t="s">
        <v>95</v>
      </c>
      <c r="D6" s="4" t="s">
        <v>96</v>
      </c>
      <c r="E6" s="4" t="s">
        <v>4</v>
      </c>
      <c r="F6" s="4" t="s">
        <v>95</v>
      </c>
      <c r="G6" s="4" t="s">
        <v>96</v>
      </c>
      <c r="H6" s="4" t="s">
        <v>4</v>
      </c>
    </row>
    <row r="7" spans="1:8" ht="12.75">
      <c r="A7" t="s">
        <v>178</v>
      </c>
      <c r="B7" t="s">
        <v>179</v>
      </c>
      <c r="C7" t="s">
        <v>180</v>
      </c>
      <c r="D7" t="s">
        <v>181</v>
      </c>
      <c r="E7" t="s">
        <v>182</v>
      </c>
      <c r="F7" t="s">
        <v>183</v>
      </c>
      <c r="G7" t="s">
        <v>184</v>
      </c>
      <c r="H7" t="s">
        <v>185</v>
      </c>
    </row>
    <row r="8" spans="1:8" ht="12.75">
      <c r="A8" t="s">
        <v>178</v>
      </c>
      <c r="B8" t="s">
        <v>186</v>
      </c>
      <c r="C8" t="s">
        <v>187</v>
      </c>
      <c r="D8" t="s">
        <v>187</v>
      </c>
      <c r="E8" t="s">
        <v>187</v>
      </c>
      <c r="F8" t="s">
        <v>188</v>
      </c>
      <c r="G8" t="s">
        <v>189</v>
      </c>
      <c r="H8" t="s">
        <v>190</v>
      </c>
    </row>
    <row r="9" spans="1:8" ht="12.75">
      <c r="A9" t="s">
        <v>178</v>
      </c>
      <c r="B9" t="s">
        <v>191</v>
      </c>
      <c r="C9" t="s">
        <v>60</v>
      </c>
      <c r="D9" t="s">
        <v>192</v>
      </c>
      <c r="E9" t="s">
        <v>192</v>
      </c>
      <c r="F9" t="s">
        <v>60</v>
      </c>
      <c r="G9" t="s">
        <v>193</v>
      </c>
      <c r="H9" t="s">
        <v>194</v>
      </c>
    </row>
    <row r="10" spans="1:8" ht="12.75">
      <c r="A10" t="s">
        <v>195</v>
      </c>
      <c r="B10" t="s">
        <v>196</v>
      </c>
      <c r="C10" t="s">
        <v>197</v>
      </c>
      <c r="D10" t="s">
        <v>197</v>
      </c>
      <c r="E10" t="s">
        <v>197</v>
      </c>
      <c r="F10" t="s">
        <v>197</v>
      </c>
      <c r="G10" t="s">
        <v>197</v>
      </c>
      <c r="H10" t="s">
        <v>197</v>
      </c>
    </row>
    <row r="11" spans="1:8" ht="12.75">
      <c r="A11" t="s">
        <v>198</v>
      </c>
      <c r="B11" t="s">
        <v>199</v>
      </c>
      <c r="C11" t="s">
        <v>60</v>
      </c>
      <c r="D11" t="s">
        <v>197</v>
      </c>
      <c r="E11" t="s">
        <v>200</v>
      </c>
      <c r="F11" t="s">
        <v>60</v>
      </c>
      <c r="G11" t="s">
        <v>197</v>
      </c>
      <c r="H11" t="s">
        <v>200</v>
      </c>
    </row>
  </sheetData>
  <mergeCells count="4">
    <mergeCell ref="C5:E5"/>
    <mergeCell ref="F5:H5"/>
    <mergeCell ref="A5:A6"/>
    <mergeCell ref="B5:B6"/>
  </mergeCells>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sheetData>
    <row r="1" ht="12.75">
      <c r="A1" s="1" t="s">
        <v>201</v>
      </c>
    </row>
    <row r="2" ht="12.75">
      <c r="A2" t="s">
        <v>202</v>
      </c>
    </row>
    <row r="4" spans="1:4" ht="12.75">
      <c r="A4" s="2" t="s">
        <v>203</v>
      </c>
      <c r="B4" s="2" t="s">
        <v>198</v>
      </c>
      <c r="C4" s="2" t="s">
        <v>178</v>
      </c>
      <c r="D4" s="2" t="s">
        <v>204</v>
      </c>
    </row>
    <row r="5" spans="1:4" ht="12.75">
      <c r="A5" s="2" t="s">
        <v>205</v>
      </c>
      <c r="B5" t="s">
        <v>206</v>
      </c>
      <c r="C5" t="s">
        <v>207</v>
      </c>
      <c r="D5" t="s">
        <v>208</v>
      </c>
    </row>
    <row r="6" spans="1:4" ht="12.75">
      <c r="A6" s="2" t="s">
        <v>209</v>
      </c>
      <c r="B6" t="s">
        <v>197</v>
      </c>
      <c r="C6" t="s">
        <v>210</v>
      </c>
      <c r="D6" t="s">
        <v>210</v>
      </c>
    </row>
    <row r="7" spans="1:4" ht="12.75">
      <c r="A7" s="2" t="s">
        <v>211</v>
      </c>
      <c r="B7" t="s">
        <v>206</v>
      </c>
      <c r="C7" t="s">
        <v>212</v>
      </c>
      <c r="D7" t="s">
        <v>213</v>
      </c>
    </row>
    <row r="8" spans="1:4" ht="12.75">
      <c r="A8" s="2" t="s">
        <v>214</v>
      </c>
      <c r="B8" t="s">
        <v>206</v>
      </c>
      <c r="C8" t="s">
        <v>215</v>
      </c>
      <c r="D8" t="s">
        <v>216</v>
      </c>
    </row>
    <row r="9" spans="1:4" ht="12.75">
      <c r="A9" s="2" t="s">
        <v>217</v>
      </c>
      <c r="D9" s="2" t="s">
        <v>218</v>
      </c>
    </row>
    <row r="11" ht="12.75">
      <c r="A11" s="2" t="s">
        <v>219</v>
      </c>
    </row>
    <row r="12" ht="12.75">
      <c r="A12" s="2" t="s">
        <v>220</v>
      </c>
    </row>
  </sheetData>
  <mergeCells count="1">
    <mergeCell ref="A9:C9"/>
  </mergeCells>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9.140625" defaultRowHeight="12.75"/>
  <sheetData>
    <row r="1" ht="12.75">
      <c r="A1" s="1" t="s">
        <v>221</v>
      </c>
    </row>
    <row r="3" spans="1:3" ht="12.75">
      <c r="A3" s="2" t="s">
        <v>223</v>
      </c>
      <c r="C3" t="s">
        <v>224</v>
      </c>
    </row>
    <row r="4" spans="1:3" ht="12.75">
      <c r="A4" s="2" t="s">
        <v>225</v>
      </c>
      <c r="C4" t="s">
        <v>226</v>
      </c>
    </row>
    <row r="5" spans="1:3" ht="12.75">
      <c r="A5" s="2" t="s">
        <v>227</v>
      </c>
      <c r="C5" t="s">
        <v>228</v>
      </c>
    </row>
    <row r="6" spans="1:3" ht="12.75">
      <c r="A6" s="2" t="s">
        <v>229</v>
      </c>
      <c r="C6" t="s">
        <v>230</v>
      </c>
    </row>
    <row r="7" spans="1:3" ht="12.75">
      <c r="A7" s="2" t="s">
        <v>231</v>
      </c>
      <c r="C7" t="s">
        <v>232</v>
      </c>
    </row>
    <row r="8" spans="1:3" ht="12.75">
      <c r="A8" s="2" t="s">
        <v>233</v>
      </c>
      <c r="C8" t="s">
        <v>234</v>
      </c>
    </row>
    <row r="9" spans="1:3" ht="12.75">
      <c r="A9" s="2" t="s">
        <v>235</v>
      </c>
      <c r="C9" t="s">
        <v>236</v>
      </c>
    </row>
    <row r="10" spans="1:3" ht="12.75">
      <c r="A10" s="2" t="s">
        <v>237</v>
      </c>
      <c r="C10" t="s">
        <v>238</v>
      </c>
    </row>
    <row r="11" spans="1:3" ht="12.75">
      <c r="A11" s="2" t="s">
        <v>239</v>
      </c>
      <c r="C11" t="s">
        <v>240</v>
      </c>
    </row>
    <row r="12" spans="1:3" ht="12.75">
      <c r="A12" s="2" t="s">
        <v>241</v>
      </c>
      <c r="C12" t="s">
        <v>242</v>
      </c>
    </row>
    <row r="13" spans="1:3" ht="12.75">
      <c r="A13" s="2" t="s">
        <v>243</v>
      </c>
      <c r="C13" t="s">
        <v>244</v>
      </c>
    </row>
    <row r="14" spans="1:3" ht="12.75">
      <c r="A14" s="2" t="s">
        <v>245</v>
      </c>
      <c r="C14" t="s">
        <v>246</v>
      </c>
    </row>
    <row r="15" spans="1:3" ht="12.75">
      <c r="A15" s="2" t="s">
        <v>247</v>
      </c>
      <c r="C15" t="s">
        <v>248</v>
      </c>
    </row>
    <row r="18" ht="12.75">
      <c r="A18" s="3" t="s">
        <v>249</v>
      </c>
    </row>
    <row r="19" spans="1:7" ht="12.75">
      <c r="A19" s="2" t="s">
        <v>250</v>
      </c>
      <c r="C19" s="2" t="s">
        <v>251</v>
      </c>
      <c r="E19" s="2" t="s">
        <v>252</v>
      </c>
      <c r="G19" s="2" t="s">
        <v>253</v>
      </c>
    </row>
    <row r="20" spans="1:7" ht="12.75">
      <c r="A20" t="s">
        <v>254</v>
      </c>
      <c r="C20" t="s">
        <v>255</v>
      </c>
      <c r="E20" t="s">
        <v>256</v>
      </c>
      <c r="G20" t="s">
        <v>257</v>
      </c>
    </row>
    <row r="22" ht="12.75">
      <c r="A22" s="3" t="s">
        <v>258</v>
      </c>
    </row>
    <row r="23" spans="1:7" ht="12.75">
      <c r="A23" s="2" t="s">
        <v>250</v>
      </c>
      <c r="C23" s="2" t="s">
        <v>251</v>
      </c>
      <c r="E23" s="2" t="s">
        <v>252</v>
      </c>
      <c r="G23" s="2" t="s">
        <v>253</v>
      </c>
    </row>
    <row r="25" spans="1:7" ht="12.75">
      <c r="A25" t="s">
        <v>254</v>
      </c>
      <c r="C25" t="s">
        <v>255</v>
      </c>
      <c r="E25" t="s">
        <v>256</v>
      </c>
      <c r="G25" t="s">
        <v>257</v>
      </c>
    </row>
    <row r="28" ht="12.75">
      <c r="A28" s="3" t="s">
        <v>259</v>
      </c>
    </row>
    <row r="29" ht="12.75">
      <c r="A29" s="2" t="s">
        <v>260</v>
      </c>
    </row>
    <row r="31" ht="12.75">
      <c r="A31" s="2" t="s">
        <v>261</v>
      </c>
    </row>
    <row r="32" spans="1:9" ht="12.75">
      <c r="A32" t="s">
        <v>262</v>
      </c>
      <c r="I32" t="s">
        <v>197</v>
      </c>
    </row>
    <row r="33" spans="1:9" ht="12.75">
      <c r="A33" t="s">
        <v>263</v>
      </c>
      <c r="I33" t="s">
        <v>197</v>
      </c>
    </row>
    <row r="34" spans="1:9" ht="12.75">
      <c r="A34" t="s">
        <v>264</v>
      </c>
      <c r="I34" t="s">
        <v>197</v>
      </c>
    </row>
    <row r="35" spans="1:9" ht="12.75">
      <c r="A35" t="s">
        <v>265</v>
      </c>
      <c r="I35" t="s">
        <v>197</v>
      </c>
    </row>
    <row r="36" ht="12.75">
      <c r="A36" s="2" t="s">
        <v>266</v>
      </c>
    </row>
    <row r="37" spans="1:9" ht="12.75">
      <c r="A37" t="s">
        <v>267</v>
      </c>
      <c r="I37" t="s">
        <v>268</v>
      </c>
    </row>
    <row r="38" spans="1:9" ht="12.75">
      <c r="A38" t="s">
        <v>269</v>
      </c>
      <c r="I38" t="s">
        <v>197</v>
      </c>
    </row>
    <row r="39" spans="1:9" ht="12.75">
      <c r="A39" t="s">
        <v>270</v>
      </c>
      <c r="I39" t="s">
        <v>197</v>
      </c>
    </row>
    <row r="40" spans="1:9" ht="12.75">
      <c r="A40" t="s">
        <v>271</v>
      </c>
      <c r="I40" t="s">
        <v>272</v>
      </c>
    </row>
    <row r="41" spans="1:9" ht="12.75">
      <c r="A41" t="s">
        <v>273</v>
      </c>
      <c r="I41" t="s">
        <v>197</v>
      </c>
    </row>
    <row r="42" spans="1:9" ht="12.75">
      <c r="A42" t="s">
        <v>274</v>
      </c>
      <c r="I42" t="s">
        <v>197</v>
      </c>
    </row>
    <row r="43" spans="1:9" ht="12.75">
      <c r="A43" t="s">
        <v>275</v>
      </c>
      <c r="I43" t="s">
        <v>197</v>
      </c>
    </row>
    <row r="44" spans="1:9" ht="12.75">
      <c r="A44" t="s">
        <v>276</v>
      </c>
      <c r="I44" t="s">
        <v>197</v>
      </c>
    </row>
    <row r="45" spans="1:9" ht="12.75">
      <c r="A45" t="s">
        <v>277</v>
      </c>
      <c r="I45" t="s">
        <v>197</v>
      </c>
    </row>
    <row r="46" spans="1:9" ht="12.75">
      <c r="A46" t="s">
        <v>278</v>
      </c>
      <c r="I46" t="s">
        <v>197</v>
      </c>
    </row>
    <row r="47" spans="1:9" ht="12.75">
      <c r="A47" t="s">
        <v>279</v>
      </c>
      <c r="I47" t="s">
        <v>197</v>
      </c>
    </row>
    <row r="48" spans="1:9" ht="12.75">
      <c r="A48" t="s">
        <v>280</v>
      </c>
      <c r="I48" t="s">
        <v>281</v>
      </c>
    </row>
    <row r="50" spans="1:3" ht="12.75">
      <c r="A50" s="2" t="s">
        <v>282</v>
      </c>
    </row>
    <row r="53" ht="12.75">
      <c r="A53" s="3" t="s">
        <v>283</v>
      </c>
    </row>
    <row r="54" spans="1:5" ht="12.75">
      <c r="A54" s="2" t="s">
        <v>250</v>
      </c>
      <c r="C54" s="2" t="s">
        <v>251</v>
      </c>
      <c r="E54" s="2" t="s">
        <v>284</v>
      </c>
    </row>
    <row r="55" spans="1:5" ht="12.75">
      <c r="A55" t="s">
        <v>285</v>
      </c>
      <c r="C55" t="s">
        <v>286</v>
      </c>
      <c r="E55" t="s">
        <v>287</v>
      </c>
    </row>
    <row r="56" spans="1:5" ht="12.75">
      <c r="A56" t="s">
        <v>288</v>
      </c>
      <c r="C56" t="s">
        <v>289</v>
      </c>
      <c r="E56" t="s">
        <v>290</v>
      </c>
    </row>
    <row r="57" spans="1:5" ht="12.75">
      <c r="A57" t="s">
        <v>291</v>
      </c>
      <c r="C57" t="s">
        <v>292</v>
      </c>
      <c r="E57" t="s">
        <v>293</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