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iepilogo" sheetId="1" r:id="rId1"/>
    <sheet name="Commenti Organi di Controllo" sheetId="2" r:id="rId2"/>
    <sheet name="Riepilogo Triennio" sheetId="3" r:id="rId3"/>
    <sheet name="Spese Medie ProCapite" sheetId="4" r:id="rId4"/>
    <sheet name="Giorni Medi Assenza" sheetId="5" r:id="rId5"/>
    <sheet name="Personale Flessibile" sheetId="6" r:id="rId6"/>
    <sheet name="SI_1" sheetId="7" r:id="rId7"/>
    <sheet name="SI_1A" sheetId="8" r:id="rId8"/>
    <sheet name="SICI" sheetId="9" r:id="rId9"/>
    <sheet name="t1" sheetId="10" r:id="rId10"/>
    <sheet name="t2" sheetId="11" r:id="rId11"/>
    <sheet name="t2a" sheetId="12" r:id="rId12"/>
    <sheet name="t3" sheetId="13" r:id="rId13"/>
    <sheet name="t4" sheetId="14" r:id="rId14"/>
    <sheet name="t5" sheetId="15" r:id="rId15"/>
    <sheet name="t6" sheetId="16" r:id="rId16"/>
    <sheet name="t7" sheetId="17" r:id="rId17"/>
    <sheet name="t8" sheetId="18" r:id="rId18"/>
    <sheet name="t9" sheetId="19" r:id="rId19"/>
    <sheet name="t11" sheetId="20" r:id="rId20"/>
    <sheet name="t12" sheetId="21" r:id="rId21"/>
    <sheet name="t13" sheetId="22" r:id="rId22"/>
    <sheet name="t14" sheetId="23" r:id="rId23"/>
    <sheet name="t15" sheetId="24" r:id="rId24"/>
    <sheet name="SchedaRiconciliazione" sheetId="25" r:id="rId25"/>
    <sheet name="SI_1ACONV" sheetId="26" r:id="rId26"/>
  </sheets>
  <definedNames/>
  <calcPr fullCalcOnLoad="1"/>
</workbook>
</file>

<file path=xl/sharedStrings.xml><?xml version="1.0" encoding="utf-8"?>
<sst xmlns="http://schemas.openxmlformats.org/spreadsheetml/2006/main" count="1605" uniqueCount="668">
  <si>
    <t>Stampa  Intero Modello  in data : 27/1/2022</t>
  </si>
  <si>
    <t xml:space="preserve">Tipo Rilevazione : </t>
  </si>
  <si>
    <t>CONSUNTIVAZIONE SPESE</t>
  </si>
  <si>
    <t xml:space="preserve">Anno : </t>
  </si>
  <si>
    <t>2018</t>
  </si>
  <si>
    <t xml:space="preserve">Tipo Istituzione : </t>
  </si>
  <si>
    <t>COMUNI</t>
  </si>
  <si>
    <t xml:space="preserve">Istituzione : </t>
  </si>
  <si>
    <t>3246 - GALATONE</t>
  </si>
  <si>
    <t xml:space="preserve">Contratto : </t>
  </si>
  <si>
    <t>REGIONI E AUT.LOC. (CCNL NAZ.)</t>
  </si>
  <si>
    <t/>
  </si>
  <si>
    <t>T1</t>
  </si>
  <si>
    <t>T1a</t>
  </si>
  <si>
    <t>T1b</t>
  </si>
  <si>
    <t>T1c</t>
  </si>
  <si>
    <t>T1cbis</t>
  </si>
  <si>
    <t>T1d</t>
  </si>
  <si>
    <t>T1e</t>
  </si>
  <si>
    <t>T1f</t>
  </si>
  <si>
    <t>T1g</t>
  </si>
  <si>
    <t>T1sd</t>
  </si>
  <si>
    <t>T2</t>
  </si>
  <si>
    <t>T2a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</si>
  <si>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</si>
  <si>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</si>
  <si>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</si>
  <si>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</si>
  <si>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</si>
  <si>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</si>
  <si>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</si>
  <si>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</si>
  <si>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</si>
  <si>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</si>
  <si>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</si>
  <si>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</si>
  <si>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</si>
  <si>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S1</t>
  </si>
  <si>
    <t>S1A</t>
  </si>
  <si>
    <t>SICI</t>
  </si>
  <si>
    <t>Tab.Ric.</t>
  </si>
  <si>
    <t>Tenute all'invio</t>
  </si>
  <si>
    <t>X</t>
  </si>
  <si>
    <t>Dichiarate</t>
  </si>
  <si>
    <t>Inviate</t>
  </si>
  <si>
    <t>Risultano inviati i dati dell'appendice SI1A Convenzioni</t>
  </si>
  <si>
    <t>Il Modello inviato risulta certificato in data : 27/01/2022</t>
  </si>
  <si>
    <t>Il Modello inviato è stato certificato la prima volta in data : 18/06/2019</t>
  </si>
  <si>
    <t>Aggiornamento T15/SICI concluso in data 26/01/2022</t>
  </si>
  <si>
    <t>Riepilogo Anomalie</t>
  </si>
  <si>
    <t>NSIS</t>
  </si>
  <si>
    <t>SQ1</t>
  </si>
  <si>
    <t>SQ2</t>
  </si>
  <si>
    <t>SQ3</t>
  </si>
  <si>
    <t>SQ4</t>
  </si>
  <si>
    <t>SQ5</t>
  </si>
  <si>
    <t>SQ6</t>
  </si>
  <si>
    <t>SQ7</t>
  </si>
  <si>
    <t>SQ8</t>
  </si>
  <si>
    <t>SQ9</t>
  </si>
  <si>
    <t>SQ10</t>
  </si>
  <si>
    <t>Stato</t>
  </si>
  <si>
    <t>-</t>
  </si>
  <si>
    <t>NO</t>
  </si>
  <si>
    <t>IN1</t>
  </si>
  <si>
    <t>IN2</t>
  </si>
  <si>
    <t>IN3</t>
  </si>
  <si>
    <t>IN4</t>
  </si>
  <si>
    <t>IN5</t>
  </si>
  <si>
    <t>IN6</t>
  </si>
  <si>
    <t>IN7</t>
  </si>
  <si>
    <t>IN8</t>
  </si>
  <si>
    <t>IN9</t>
  </si>
  <si>
    <t>IN10</t>
  </si>
  <si>
    <t>IN11</t>
  </si>
  <si>
    <t>IN12</t>
  </si>
  <si>
    <t>IN13</t>
  </si>
  <si>
    <t>IN14</t>
  </si>
  <si>
    <t>IN15</t>
  </si>
  <si>
    <t>IN16</t>
  </si>
  <si>
    <t>Qualora presenti, il dettaglio delle anomalie e delle giustificazioni addotte dall'amministrazione alle incongruenze è riportato nel "PDF delle anomalie" che dovrà essere presentato all'Organo di controllo contestualmente al presente modello del Conto annuale</t>
  </si>
  <si>
    <t xml:space="preserve">
"Giustificazione presente" se lo stato ha valore GP;
</t>
  </si>
  <si>
    <t xml:space="preserve">"Accettata con riserva" se lo stato ha valore GR;
</t>
  </si>
  <si>
    <t xml:space="preserve">"Accettata" se lo stato ha valore GA;
</t>
  </si>
  <si>
    <t xml:space="preserve">"Non applicabile per il contratto corrente" se lo stato ha valore "-";
</t>
  </si>
  <si>
    <t>Commenti Organi Di Controllo</t>
  </si>
  <si>
    <t xml:space="preserve">Data sottoscrizione del modello da parte del presidente dell'Organo di Controllo interno: </t>
  </si>
  <si>
    <t>04/10/2019</t>
  </si>
  <si>
    <t xml:space="preserve">Commento: </t>
  </si>
  <si>
    <t>Personale a tempo indeterminato (Tab.1) - Dati riepilogativi dell'ultimo triennio</t>
  </si>
  <si>
    <t xml:space="preserve">Gli aggiornamenti dei prospetti del riepilogo triennale saranno visibili dal giorno successivo a quello di salvataggio delle tabelle. </t>
  </si>
  <si>
    <t>Data ultimo aggiornamento dei valori calcolati: 27/01/2022 01:02:05</t>
  </si>
  <si>
    <t>Gli aggiornamenti dei prospetti del riepilogo triennale vengono effettuati solo per gli ultimi 3 anni di rilevazione</t>
  </si>
  <si>
    <t>Personale a tempo indeterminato al 31.12 (Tab. 1)</t>
  </si>
  <si>
    <t>Numero Mensilità / 12</t>
  </si>
  <si>
    <t>Spese per retribuzioni lorde (Tab. 12+13)</t>
  </si>
  <si>
    <t>di cui arretrati anni precedenti (Tab. 12+13)</t>
  </si>
  <si>
    <t>2016</t>
  </si>
  <si>
    <t>2017</t>
  </si>
  <si>
    <t>SEGRETARI COMUNALI E PROVINCIALI</t>
  </si>
  <si>
    <t>ALTE SPECIALIZZAZIONI IN D.O.</t>
  </si>
  <si>
    <t>CATEGORIA D</t>
  </si>
  <si>
    <t>CATEGORIA C</t>
  </si>
  <si>
    <t>CATEGORIA B</t>
  </si>
  <si>
    <t>CATEGORIA A</t>
  </si>
  <si>
    <t>RESTANTE PERSONALE</t>
  </si>
  <si>
    <t>Totale</t>
  </si>
  <si>
    <t>Tabella 14</t>
  </si>
  <si>
    <t>Totale costo annuo del lavoro(Tab. 12+13+14)</t>
  </si>
  <si>
    <t>Personale a tempo indeterminato (Tab.1) - Spese medie pro-capite annue in euro dell'ultimo triennio</t>
  </si>
  <si>
    <t>Mensilità/12</t>
  </si>
  <si>
    <t>Spese medie escluso arretrati a.p. (Tab. 12+13)</t>
  </si>
  <si>
    <t>Spese medie per competenze fisse escluso arretrati a.p. (Tab.12)</t>
  </si>
  <si>
    <t>Spese medie per competenze accessorie escluso arretrati a.p. (Tab.13)</t>
  </si>
  <si>
    <t>Valori medi per arretrati a.p. di Tab.12</t>
  </si>
  <si>
    <t>Valori medi per arretrati a.p. di Tab.13</t>
  </si>
  <si>
    <t>n.c.</t>
  </si>
  <si>
    <t>0,42</t>
  </si>
  <si>
    <t>0,58</t>
  </si>
  <si>
    <t>16,97</t>
  </si>
  <si>
    <t>16,58</t>
  </si>
  <si>
    <t>18</t>
  </si>
  <si>
    <t>33,54</t>
  </si>
  <si>
    <t>33,92</t>
  </si>
  <si>
    <t>32,25</t>
  </si>
  <si>
    <t>21,99</t>
  </si>
  <si>
    <t>21,25</t>
  </si>
  <si>
    <t>21,33</t>
  </si>
  <si>
    <t>3,41</t>
  </si>
  <si>
    <t>2,17</t>
  </si>
  <si>
    <t>2,67</t>
  </si>
  <si>
    <t>1,17</t>
  </si>
  <si>
    <t>77,08</t>
  </si>
  <si>
    <t>74,91</t>
  </si>
  <si>
    <t>74,83</t>
  </si>
  <si>
    <t>1. Le spese medie annue per ciascuna Categoria sono calcolate dividendo il totale delle spese delle qualifiche appartenenti alla categoria per le unità di riferimento (mensilità della tabella 12 / 12) della stessa categoria.</t>
  </si>
  <si>
    <t>2. Le Spese medie annue per Istituzione sono calcolate come la somma su tutte le categorie del prodotto di ciascun valore medio * mensilità/12 divisa per il totale delle mensilità/12 sommate su tutte le categorie dell'Istituzione.</t>
  </si>
  <si>
    <t>n.c: non calcolabile per mancanza di mensilità attribuite alla categoria</t>
  </si>
  <si>
    <t>Giorni medi assenza  - Dati riepilogativi dell'ultimo triennio</t>
  </si>
  <si>
    <t>PERSONALE</t>
  </si>
  <si>
    <t>GIORNI ASSENZA MEDI ANNUI</t>
  </si>
  <si>
    <t>Presenti di riferimento</t>
  </si>
  <si>
    <t>Ferie</t>
  </si>
  <si>
    <t>Assenza malattia retribuita</t>
  </si>
  <si>
    <t>Altre assenze (meno formazione)</t>
  </si>
  <si>
    <t>Totale personale a t. indeterminato al 31.12  (Tab. 1) o Valore Medio (1)</t>
  </si>
  <si>
    <t>(1) Presenti di riferimento per determinare i gg di assenza: personale presente al 31.12 di tabella 1 - personale comandato/distaccato fuori ruolo, in esonero e in convenzione dell'amministrazione di tabella 3 + personale comandato/distaccato fuori ruolo esterno e in convenzione esterna di tabella 3</t>
  </si>
  <si>
    <t>n.c: non calcolabile per mancanza di presenti di riferimento</t>
  </si>
  <si>
    <t>Personale Flessibile (Tab.2 e SI1) - Dati riepilogativi dell'ultimo triennio</t>
  </si>
  <si>
    <t>PERSONALE (Tab.2 e SI1)</t>
  </si>
  <si>
    <t>Costo del lavoro (in euro)(Tab.14)</t>
  </si>
  <si>
    <t>Spese/costi medi pro-capite(in euro)</t>
  </si>
  <si>
    <t>Unità/n.contratti</t>
  </si>
  <si>
    <t>valori annui lordi</t>
  </si>
  <si>
    <t>Personale a tempo determinato</t>
  </si>
  <si>
    <t>Retribuzioni  come da tabella 14 codice P015</t>
  </si>
  <si>
    <t>valore medio</t>
  </si>
  <si>
    <t>L.S.U./L.P.U.</t>
  </si>
  <si>
    <t>Retribuzioni  come da tabella 14 codice P065</t>
  </si>
  <si>
    <t>Lavoratori Interinali</t>
  </si>
  <si>
    <t>Retribuzioni  come da tabella 14 codice L105+P062</t>
  </si>
  <si>
    <t>Con Contratti formazione lavoro</t>
  </si>
  <si>
    <t>Retribuzioni  come da tabella 14 codice P016</t>
  </si>
  <si>
    <t>N. contratti co.co.co (SI1)</t>
  </si>
  <si>
    <t>Oneri per co.co.co. (Tab. 14: L108)</t>
  </si>
  <si>
    <t>valore medio riferito ai contratti di cococo attivi nell'anno</t>
  </si>
  <si>
    <t>N. incarichi di studio/ricerca e di consulenza (SI1)</t>
  </si>
  <si>
    <t>Oneri per incarichi di studio/ricerca e di consulenza (Tab. 14: L109)</t>
  </si>
  <si>
    <t>valore medio riferito agli incarichi attivi nell'anno</t>
  </si>
  <si>
    <t>N. contratti per prestazioni professionali consistenti nella resa di servizi o adempimenti obbligatori per legge (SI1)</t>
  </si>
  <si>
    <t>Oneri per contratti resa servizi o adempimenti obbligatori per legge (Tab. 14: L115)</t>
  </si>
  <si>
    <t>Valore medio pro-capite della spesa non calcolabile se il personale di riferimento/contratti è uguale a zero</t>
  </si>
  <si>
    <t>Scheda Informativa 1</t>
  </si>
  <si>
    <t>Informazioni Istituzione</t>
  </si>
  <si>
    <t xml:space="preserve">Partita IVA : </t>
  </si>
  <si>
    <t>02377220757</t>
  </si>
  <si>
    <t xml:space="preserve">Codice Fiscale : </t>
  </si>
  <si>
    <t>82001290756</t>
  </si>
  <si>
    <t xml:space="preserve">Telefono : </t>
  </si>
  <si>
    <t>0833864911</t>
  </si>
  <si>
    <t xml:space="preserve">Fax : </t>
  </si>
  <si>
    <t>0833865053</t>
  </si>
  <si>
    <t xml:space="preserve">Email : </t>
  </si>
  <si>
    <t>info@comune.galatone.le.it</t>
  </si>
  <si>
    <t xml:space="preserve">Via : </t>
  </si>
  <si>
    <t>PIAZZA COSTADURA</t>
  </si>
  <si>
    <t xml:space="preserve">Numero Civico : </t>
  </si>
  <si>
    <t>1</t>
  </si>
  <si>
    <t xml:space="preserve">C.A.P. : </t>
  </si>
  <si>
    <t>73044</t>
  </si>
  <si>
    <t xml:space="preserve">Città : </t>
  </si>
  <si>
    <t>GALATONE</t>
  </si>
  <si>
    <t xml:space="preserve">Provincia : </t>
  </si>
  <si>
    <t>LE</t>
  </si>
  <si>
    <t xml:space="preserve">Codice Catastale : </t>
  </si>
  <si>
    <t>D863</t>
  </si>
  <si>
    <t xml:space="preserve">Popolazione residente : </t>
  </si>
  <si>
    <t>15419</t>
  </si>
  <si>
    <t xml:space="preserve">Superficie(Kmq) : </t>
  </si>
  <si>
    <t>47.08</t>
  </si>
  <si>
    <t xml:space="preserve">Indirizzo pagina web dell'ente : </t>
  </si>
  <si>
    <t>www.comune.galatone.le.it</t>
  </si>
  <si>
    <t>Responsabile del Procedimento Amministrativo di cui alla legge 7/8/90, N.241 Capo II</t>
  </si>
  <si>
    <t>Cognome</t>
  </si>
  <si>
    <t>Nome</t>
  </si>
  <si>
    <t>Telefono</t>
  </si>
  <si>
    <t>Fax</t>
  </si>
  <si>
    <t>EMail</t>
  </si>
  <si>
    <t>PAGANO</t>
  </si>
  <si>
    <t>MAURIZIO</t>
  </si>
  <si>
    <t>0833864914</t>
  </si>
  <si>
    <t>personale@comune.galatone.le.it</t>
  </si>
  <si>
    <t>Referente da contattare</t>
  </si>
  <si>
    <t>Riepilogo Domande Presenti Nella Circolare</t>
  </si>
  <si>
    <t>I modelli debbono essere sottoscritti dai revisori dei conti</t>
  </si>
  <si>
    <t xml:space="preserve">Domande presenti in circolare : </t>
  </si>
  <si>
    <t>INDICARE IL NUMERO DI UNITÀ DI PERSONALE UTILIZZATO A QUALSIASI TITOLO (COMANDO O ALTRO) NELLE ATTIVITÀ ESTERNALIZZATE CON ESCLUSIONE DELLE UNITÀ EFFETTIVAMENTE CESSATE A SEGUITO DI ESTERNALIZZAZIONI.</t>
  </si>
  <si>
    <t>0</t>
  </si>
  <si>
    <t>INDICARE IL NUMERO DEI CONTRATTI DI COLLABORAZIONE COORDINATA E CONTINUATIVA.</t>
  </si>
  <si>
    <t>INDICARE IL NUMERO DEGLI INCARICHI LIBERO PROFESSIONALE, DI STUDIO, RICERCA E CONSULENZA.</t>
  </si>
  <si>
    <t>INDICARE IL NUMERO DI CONTRATTI PER PRESTAZIONI PROFESSIONALI CONSISTENTI NELLA RESA DI SERVIZI O ADEMPIMENTI OBBLIGATORI PER LEGGE.</t>
  </si>
  <si>
    <t>14</t>
  </si>
  <si>
    <t>Numero di unità di personale a tempo indeterminato che al 31/12 appartiene alle categorie protette</t>
  </si>
  <si>
    <t>INDICARE IL TOTALE DELLE SOMME TRATTENUTE AI DIPENDENTI NELL'ANNO DI RILEVAZIONE PER LE ASSENZE PER MALATTIA IN APPLICAZIONE DELL'ART. 71 DEL D.L. N. 112 DEL 25/06/2008 CONVERTITO IN L. 133/2008.</t>
  </si>
  <si>
    <t>663</t>
  </si>
  <si>
    <t>QUANTI SONO I DIPENDENTI AL 31.12 IN ASPETTATIVA PER DOTTORATO DI RICERCA CON RETRIBUZIONE A CARICO DELL'AMMINISTRAZIONE AI SENSI DELL'ARTICOLO 2 DELLA LEGGE 476/1984 E S.M.?</t>
  </si>
  <si>
    <t>QUANTE PERSONE SONO STATE IMPIEGATE NELL'ANNO (TEMPO DETER., CO.CO.CO., INCARICHI O ALTRI TIPI DI LAV. FLESSIBILE) IL CUI COSTO È TOTALMENTE SOSTENUTO CON FINANZIAMENTI ESTERNI DELL'U.E. O DI PRIVATI?</t>
  </si>
  <si>
    <t>INDICARE IL NUMERO DELLE UNITÀ RILEVATE IN TABELLA 1 TRA I "PRESENTI AL 31.12" CHE RISULTAVANO TITOLARI DI PERMESSI PER LEGGE N. 104/92.</t>
  </si>
  <si>
    <t>9</t>
  </si>
  <si>
    <t>INDICARE IL NUMERO DELLE UNITÀ RILEVATE IN TABELLA 1 TRA I "PRESENTI AL 31.12" CHE RISULTAVANO TITOLARI DI PERMESSI AI SENSI DELL'ART. 42, C.5 D.LGS.151/2001 E S.M.</t>
  </si>
  <si>
    <t>UNITÀ DI PERSONALE CON QUALIFICA DIRIGENZIALE ASSEGNATE AGLI UFFICI DI DIRETTA COLLABORAZIONE CON GLI ORGANI DI INDIRIZZO POLITICO</t>
  </si>
  <si>
    <t xml:space="preserve">UNITÀ DI PERSONALE NON DIRIGENTE ASSEGNATE AGLI UFFICI DI DIRETTA COLLABORAZIONE CON GLI ORGANI DI INDIRIZZO POLITICO </t>
  </si>
  <si>
    <t>UNITÀ DI PERS. EST. ALL'ISTITUZIONE, IN POSIZIONE DI COMANDO, DISTACCO, FUORI RUOLO, ESPERTI, CONSULENTI O CO.CO.CO ASSEGNATE AGLI UFFICI DI DIRETTA COLLABORAZIONE CON GLI ORGANI DI INDIRIZZO POLITICO</t>
  </si>
  <si>
    <t>SPESA COMPLESSIVAMENTE SOSTENUTA PER IL PERSONALE CON QUALIFICA DIRIGENZIALE ASSEGNATO AGLI UFFICI DI DIRETTA COLLABORAZIONE CON GLI ORGANI DI INDIRIZZO POLITICO</t>
  </si>
  <si>
    <t>SPESA COMPLESSIVAMENTE SOSTENUTA PER IL PERSONALE NON DIRIGENTE ASSEGNATO AGLI UFFICI DI DIRETTA COLLABORAZIONE CON GLI ORGANI DI INDIRIZZO POLITICO</t>
  </si>
  <si>
    <t>SPESA PER IL PERSONALE ESTERNO ALL'ISTITUZ.,IN POSIZ. DI COMANDO/DISTACCO/FUORI RUOLO/ESPERTI/CONSULENTI/CO.CO.CO. ASSEGNATI AGLI UFFICI DI DIRETTA COLLABORAZIONE CON GLI ORGANI DI INDIRIZZO POLITICO</t>
  </si>
  <si>
    <t>IMPORTO DEL LIMITE DI CUI ALL'ART .1, COMMA 557-QUATER O ART. 1, COMMA 562 DELLA LEGGE N. 296/2006 O DI ANALOGHE DISPOSIZIONI DELLE REGIONI E PROVINCE AUTONOME</t>
  </si>
  <si>
    <t>2708045</t>
  </si>
  <si>
    <t xml:space="preserve">Note e chiarimenti alla rilevazione : </t>
  </si>
  <si>
    <t>LA PROGRESSIONE RILEVATA IN TABELLA 4 TRATTASI SCORRIMENTO GRADUATORIA</t>
  </si>
  <si>
    <t>Componenti Collegio dei Revisori (o Organo Equivalente)</t>
  </si>
  <si>
    <t>EMail (sostituisce l'ENTE RAPPRESENTATO delle rilevazioni precedenti)</t>
  </si>
  <si>
    <t>BUCCINO</t>
  </si>
  <si>
    <t>ALESSANDRO</t>
  </si>
  <si>
    <t>dott.buccino@arubapec.it</t>
  </si>
  <si>
    <t>CIARDO</t>
  </si>
  <si>
    <t>PASQUALE</t>
  </si>
  <si>
    <t>ciarpasq@legalmail.it</t>
  </si>
  <si>
    <t>D'AMBROSIO</t>
  </si>
  <si>
    <t>PAOLA</t>
  </si>
  <si>
    <t>studiopaoladambrosio@legalmail.it</t>
  </si>
  <si>
    <t>Scheda Informativa 1A</t>
  </si>
  <si>
    <t>L'Ente fa parte di una "Unione di Comuni", ai sensi dell'art. 32 del d.lgs 267/2000 o di analoghe disposizioni delle Regioni e Province Autonome?</t>
  </si>
  <si>
    <t>Nel caso in cui siano stati esternalizzati dei servizi, l'Ente ha adempiuto a quanto previsto dall'articolo 6-bis del d.lgs. 165/2001 come modificato dall'art. 4 c. 2 del d.lgs. 75/2017?</t>
  </si>
  <si>
    <t>E' stato adottato il piano triennale dei fabbisogni di personale previsto dall'art.6, co 2, dlgs 165/2001 modificato dall'art.4 dlgs 75/2017 o analoghe disposizioni delle Regioni e Province Autonome?</t>
  </si>
  <si>
    <t>SI</t>
  </si>
  <si>
    <t>E' stato adottato il piano annuale delle assunzioni previsto o di analoghe disposizioni delle Regioni e Province Autonome?</t>
  </si>
  <si>
    <t xml:space="preserve">Al 31.12 le funzioni di Direttore Generale erano svolte da:  </t>
  </si>
  <si>
    <t xml:space="preserve"> </t>
  </si>
  <si>
    <t xml:space="preserve"> - Soggetto appositamente incaricato; </t>
  </si>
  <si>
    <t xml:space="preserve"> - Segretario comunale (art. 108 comma 4 d.lgs. 267/2000)</t>
  </si>
  <si>
    <t>L'ente ha attive al 31/12 convenzioni con altri enti ai sensi dell'art. 30 del T.U.E.L. , o di analoghe disposizioni delle Regioni e Province Autonome?</t>
  </si>
  <si>
    <t>E' stato istituito un ufficio / servizio disciplinare?</t>
  </si>
  <si>
    <t>Valore in percentuale dell'incidenza della spesa del personale in rapporto alle spese correnti</t>
  </si>
  <si>
    <t>28.56</t>
  </si>
  <si>
    <t>L'Ente, con popolazione compresa tra 1.000 e 3.000 abitanti, si è avvalso della facoltà assunzionale prevista?</t>
  </si>
  <si>
    <t xml:space="preserve">Numero di unità di personale assunte come stagionali a progetto </t>
  </si>
  <si>
    <t>Numero di persone in ingresso o uscita con mobilità fra pubblico e privato ex art. 23 bis comma 7 d.lgs.165/2001 o di analoghe disposizioni delle Regioni e Province Autonome</t>
  </si>
  <si>
    <t xml:space="preserve">L'Ente ha provveduto a reinternalizzare funzioni o servizi? </t>
  </si>
  <si>
    <t>In caso di risposta affermativa si passa alla sottodomanda:</t>
  </si>
  <si>
    <t>Ha riassorbito il personale già dipendente di amministrazioni pubbliche secondo quanto previsto dall'art. 19 c. 8 del dlgs. n. 175/2016?</t>
  </si>
  <si>
    <t>L'Ente ha proceduto alla revisione annuale delle partecipazioni societarie TUSP n. 175/2016?</t>
  </si>
  <si>
    <t>Numero di dirigenti della polizia locale</t>
  </si>
  <si>
    <t>Numero appartenenti alla polizia locale di categoria D</t>
  </si>
  <si>
    <t>3</t>
  </si>
  <si>
    <t>Numero appartenenti alla polizia locale di categoria C</t>
  </si>
  <si>
    <t>6</t>
  </si>
  <si>
    <t>L'Ente gestisce funzioni fondamentali in forma associata ai sensi dell'art.14, c.28, L.122/2010 e s.m.?</t>
  </si>
  <si>
    <t>Quante funzioni con convenzioni?</t>
  </si>
  <si>
    <t>Quante funzioni con Unione di Comuni?</t>
  </si>
  <si>
    <t>Quanti ex LSU/LPU/ASU sono stati stabilizzati (a tempo indeterminato) nell'anno di rilevazione?</t>
  </si>
  <si>
    <t>4</t>
  </si>
  <si>
    <t>Quanti ex LSU/LPU/ASU sono stati contrattualizzati a tempo determinato nell'anno di rilevazione?</t>
  </si>
  <si>
    <t>Quanti ex LSU/LPU/ASU, già contrattualizzati a tempo determinato, hanno avuto proroga nell'anno di rilevazione?</t>
  </si>
  <si>
    <t>L'ente ha rispettato l'equilibrio dei saldi di finanza pubblica?</t>
  </si>
  <si>
    <t>E' stato rispettato l'art. 1 c. 557 e il comma 557-quater, l.f. per l'anno 2007 e o analoga disposizione delle Regioni e Province Autonome?</t>
  </si>
  <si>
    <t>Per i Comuni sotto i 1.000 abitanti e per le Unioni è stato rispettato l'art. 1 c. 562, l.f. per l'anno 2007 o l'art. 1, comma 229, l.s. 2016 o analoga disposizione delle Regioni e Province Autonome?</t>
  </si>
  <si>
    <t>NON TENUTO</t>
  </si>
  <si>
    <t>E' stato adottato il piano triennale straordinario di assunzioni a tempo indeterminato di personale insegnante ed educativo?</t>
  </si>
  <si>
    <t xml:space="preserve">Macrocategoria : </t>
  </si>
  <si>
    <t>DIRIGENTI</t>
  </si>
  <si>
    <t>FONDO RELATIVO ALL'ANNO DI RILEVAZIONE / TEMPISTICA DELLA C.I.</t>
  </si>
  <si>
    <t>L'amministrazione, alla data di compilazione/rettifica della presente scheda, ha contezza formale e certificata dall'organo di controllo del limite di spesa rappresentato dal fondo/i per la contrattazione integrativa dell'anno di rilevazione (S/N)?</t>
  </si>
  <si>
    <t>È prevista una certificazione disgiunta per le risorse (costituzione) e per gli impieghi (contratto integrativo) secondo quanto raccomandato dalla circolare RGS n. 25/2012 (S/N)?</t>
  </si>
  <si>
    <t>In caso di certificazione disgiunta: data di certificazione della sola costituzione del fondo/i specificamente riferita all'anno di rilevazione (art. 40-bis, c.1 del Dlgs 165/2001)</t>
  </si>
  <si>
    <t>In caso di certificazione disgiunta: data di certificazione del solo contratto integrativo economico specificamente riferito al fondo/i dell'anno di rilevazione, sulla base di certificazione costituzione fondo effettuata in precedenza (art. 40-bis, c.1 del Dlgs 165/2001)</t>
  </si>
  <si>
    <t>In caso di certificazione congiunta: data di certificazione tanto della costituzione del fondo che del contratto integrativo economico specificamente riferito al fondo/i dell'anno di rilevazione (art. 40-bis, c.1 del Dlgs 165/2001)</t>
  </si>
  <si>
    <t>Annualità di ritardo nella certificazione del fondo/i contrattazione integrativa alla compilazione/rettifica della presente scheda (0=almeno costituzione fondo/i anno rilevazione certif.; 1=almeno costituzione fondo/i anno precedente certif. ecc.)</t>
  </si>
  <si>
    <t>RISPETTO DI SPECIFICI LIMITI DI LEGGE</t>
  </si>
  <si>
    <t>Importo della decurtazione permanente ai sensi dell'art. 1, c. 456 della L. 147/2013 apportata al fondo/i dell'anno corrente (euro)</t>
  </si>
  <si>
    <t>Importo del fondo/i anno 2016 come certificato dall'organo di controllo in sede di validazione fondo/i 2016 (euro)</t>
  </si>
  <si>
    <t>Importo del limite 2016 riferito alla presente macrocategoria come certificato dall'organo di controllo in sede di validazione del fondo/i dell'anno corrente (euro)</t>
  </si>
  <si>
    <t>(eventuale) Importo della decurtazione al fondo/i dell'anno corrente per il recupero delle risorse erogate in eccesso ai sensi dell'art. 40, c. 3-quinquies del Dlgs 165/2001 (euro)</t>
  </si>
  <si>
    <t>(eventuale) Importo della decurtazione al fondo dell'anno corrente per il recupero delle risorse erogate in eccesso ai sensi dell'art. 4, c. 1 del DL 16/2014 (euro)</t>
  </si>
  <si>
    <t>(eventuale) Importo del co-finanziamento al recupero riferito alla annualità corrente del recupero di risorse in eccesso ai sensi dell'art. 4, c. 2 del DL 16/2014 (euro)</t>
  </si>
  <si>
    <t>ORGANIZZAZIONE E INCARICHI</t>
  </si>
  <si>
    <t>Numero complessivo di funzioni dirigenziali previste nell'ordinamento</t>
  </si>
  <si>
    <t>Numero di posizioni dirigenziali preposte alle strutture organizzative complesse ai sensi dell'art. 27, c. 5 del Ccnl 23.12.1999 e s.m.i. effettivamente coperte alla data del 31.12 dell'anno di rilevazione</t>
  </si>
  <si>
    <t>Valore medio su base annua della retribuzione di posizione previsto per le strutture organizzative complesse di cui all'art. 27, c. 5 del Ccnl 23.12.1999 e s.m.i. (euro)</t>
  </si>
  <si>
    <t>Numero di posizioni dirigenziali effettivamente coperte alla data del 31.12 dell'anno di rilevazione per la fascia più elevata</t>
  </si>
  <si>
    <t>Numero di posizioni dirigenziali effettivamente coperte alla data del 31.12 dell'anno di rilevazione per la fascia meno elevata</t>
  </si>
  <si>
    <t>Numero di posizioni dirigenziali effettivamente coperte alla data del 31.12 dell'anno di rilevazione per le restanti fasce</t>
  </si>
  <si>
    <t>Valore unitario su base annua della retribuzione di posizione previsto per la fascia più elevata (euro)</t>
  </si>
  <si>
    <t>Valore unitario su base annua della retribuzione di posizione previsto per la fascia meno elevata (euro)</t>
  </si>
  <si>
    <t>Valore unitario su base annua della retribuzione di posizione previsto per le restanti fasce (valore medio in euro)</t>
  </si>
  <si>
    <t>Numero di posizioni dirigenziali effettivamente coperte alla data del 31.12 dell'anno di rilevazione con incarico ad interim</t>
  </si>
  <si>
    <t>Valore medio su base annua della retribuzione per gli incarichi dirigenziali ad interim (risultato in euro)</t>
  </si>
  <si>
    <t>PERFORMANCE / RISULTATO</t>
  </si>
  <si>
    <t>Importo totale della retribuzione di risultato erogata a valere sul fondo dell'anno di rilevazione (euro)</t>
  </si>
  <si>
    <t>Importo totale della retribuzione di risultato non erogata a seguito della valutazione non piena con riferimento al fondo dell'anno di rilevazione (euro)</t>
  </si>
  <si>
    <t>% di risorse aggiuntive ex art. 26, c. 3 del Ccnl 23.12.1999 (variabile) in proporzione alle risorse stabili del fondo dell'anno di rilevazione</t>
  </si>
  <si>
    <t>Le retribuzioni di risultato sono correlate alla valutazione della prestazione dei dirigenti (S/N)?</t>
  </si>
  <si>
    <t>Sono utilizzati indicatori di risultato attinenti all'Ufficio o all'Ente nel suo complesso per la valutazione della retribuzione di risultato (S/N)?</t>
  </si>
  <si>
    <t>Sono utilizzati giudizi del nucleo di valutazione o di altro analogo organismo per la valutazione della retribuzione di risultato (S/N)?</t>
  </si>
  <si>
    <t>Sono utilizzati ai fini della valutazione dei dirigenti meccanismi di confronto con le performance di altri enti (benchmarking) (S/N)?</t>
  </si>
  <si>
    <t>RILEVAZIONE CEPEL</t>
  </si>
  <si>
    <t>Sono stati costituiti i nuclei di valutazione per il personale dirigente (S/N)?</t>
  </si>
  <si>
    <t>Sono costituiti in forma singola o associata?</t>
  </si>
  <si>
    <t>Viene effettuata la valutazione delle prestazioni e dei risultati dei dirigenti (art. 14 del Ccnl 23.12.1999) (S/N)?</t>
  </si>
  <si>
    <t>La valutazione delle prestazioni e dei risultati è effettuata in forma singola o associata?</t>
  </si>
  <si>
    <t>INFORMAZIONI / CHIARIMENTI</t>
  </si>
  <si>
    <t>Informazioni/chiarimenti da parte dell'Organo di controllo (max 1.500 caratteri)</t>
  </si>
  <si>
    <t>Informazioni/chiarimenti da parte dell'Amministrazione (max 1.500 caratteri)</t>
  </si>
  <si>
    <t>PERSONALE NON DIRIGENTE</t>
  </si>
  <si>
    <t>22-12-2018</t>
  </si>
  <si>
    <t>Importo del limite di cui all'art. 23 c. 2 Dlgs 75/2017 esposto come somma di fondo per la contrattazione integrativa, poste a bilancio destinate alle P.O. (comuni senza dirigenza nel 2016) e limite 2016 compensi lavoro straordinario (euro)</t>
  </si>
  <si>
    <t>259856</t>
  </si>
  <si>
    <t>Importo complessivo delle voci del fondo/i dell'anno corrente non interessate dal limite di cui all'art. 23 c. 2 del Dlgs 75/2017 (in euro, es. somme non utilizzate fondo anno prec., incentivi funzioni tecniche ecc.)</t>
  </si>
  <si>
    <t>Importo del limite di cui all'art. 9, comma 28 del decreto legge n. 78/2010 riferito all'anno corrente (euro)</t>
  </si>
  <si>
    <t>188520</t>
  </si>
  <si>
    <t>Importo del limite di cui all'art. 9, comma 28 del decreto legge n. 78/2010 utilizzato ai fini delle assunzioni effettuate nell'anno corrente ai sensi dell'art. 20, comma 3 del Dlgs 75/2017 (stipendio, accessorio e O.R. a carico dell'amministrazione)</t>
  </si>
  <si>
    <t>11620</t>
  </si>
  <si>
    <t>0,20% MONTE SALARI 2001 ALTE PROFESSIONALITA'</t>
  </si>
  <si>
    <t>Valore 0,20% del monte salari dell'anno 2001 di cui all'art. 32 c. 7 del Ccnl 22.1.2004 non ricompreso nel fondo certificato del 2017 ai fini del computo nell'unico importo 2017 di cui all'art. 67, c. 1 del Ccnl 22.5.2018 (euro)</t>
  </si>
  <si>
    <t>L'importo di cui all'art. 32, c. 7 Ccnl 22.1.2004, inizialmente escluso dal fondo 2017, vi è stato ricompreso, previa certificazione del Collegio dei revisori dei conti, secondo le indicazioni dell'ARAN (S/N)?</t>
  </si>
  <si>
    <t>Il limite 2016 di cui all'art. 23 c. 2 del Dlgs 75/2017 è stato rettificato includendo il valore di cui all'rt. 32 c. 7 del Ccnl 22.1.2004 secondo le indicazioni del MEF (S/N)?</t>
  </si>
  <si>
    <t>Numero totale delle posizioni di lavoro dell'area delle posizioni organizzative previste nell'ordinamento ai sensi degli artt.13 o 17 del Ccnl 22.5.2018</t>
  </si>
  <si>
    <t>7</t>
  </si>
  <si>
    <t>Numero di posizioni organizzative effettivamente coperte alla data del 31.12 dell'anno di rilevazione per la fascia più elevata</t>
  </si>
  <si>
    <t>Numero di posizioni organizzative effettivamente coperte alla data del 31.12 dell'anno di rilevazione per la fascia meno elevata</t>
  </si>
  <si>
    <t>Numero di posizioni organizzative effettivamente coperte alla data del 31.12 dell'anno di rilevazione per le restanti fasce</t>
  </si>
  <si>
    <t>12912</t>
  </si>
  <si>
    <t>5526</t>
  </si>
  <si>
    <t>10508</t>
  </si>
  <si>
    <t>Numero complessivo di incarichi di specifica responsabilità ai sensi dell'art. 70-quinquies, c. 1, Ccnl 22.5.2018 in essere al 31.12 dell'anno di rilevazione</t>
  </si>
  <si>
    <t>10</t>
  </si>
  <si>
    <t>PROGRESSIONI ECONOMICHE ORIZZONTALI A VALERE SUL FONDO DELL'ANNO DI RILEVAZIONE</t>
  </si>
  <si>
    <t>E' stata verificata la sussistenza del requisito di cui all'art. 16, c. 6 del Ccnl 22.5.2018 ai fini delle PEO (S/N) ?</t>
  </si>
  <si>
    <t>Numero dei dipendenti che hanno concorso alle procedure per le PEO a valere sul fondo dell'anno di rilevazione</t>
  </si>
  <si>
    <t>Numero totale delle PEO effettuate a valere sul fondo dell'anno di rilevazione</t>
  </si>
  <si>
    <t>Le PEO riferite all'anno di rilevazione sono riferite ad un numero limitato di dipendenti (cioè non superiori al 50% degli aventi diritto) ed operate con carattere di selettività secondo quanto previsto dallart. 23 c. 2 del DLgs 150/2009 (S/N)?</t>
  </si>
  <si>
    <t>Le PEO riferite all'anno di rilevazione hanno rispettato il principio di non retrodatazione oltre il 1 gennaio dell'anno di conclusione del procedimento (S/N)?</t>
  </si>
  <si>
    <t>Importo delle risorse destinate alle PEO contrattate e certificate a valere sul fondo dell'anno di rilevazione (euro)</t>
  </si>
  <si>
    <t>L'ente ha rispettato l'indicazione di cui all'art. 68 c. 3 del Ccnl 22.5.2018 di destinare almeno il 30% delle risorse variabili del fondo dell'anno di rilevazione a performance Individuale (S/N)?</t>
  </si>
  <si>
    <t>Importo totale della performance individuale erogata a valere sul fondo dell'anno di rilevazione (euro)</t>
  </si>
  <si>
    <t>Importo totale della performance organizzativa erogata a valere sul fondo dell'anno di rilevazione (euro)</t>
  </si>
  <si>
    <t>Importo totale della performance (individuale e organizzativa) non erogata a seguito della valutazione non piena con riferimento al fondo dell'anno di rilevazione (euro)</t>
  </si>
  <si>
    <t>Importo totale della retribuzione di risultato riferita ad incarichi dell'area delle posizioni organizzative, erogato a valere sull'anno di rilevazione (euro)</t>
  </si>
  <si>
    <t>Importo totale della retribuzione di risultato relativo ad incarichi dell'area delle posizioni organizzative, non erogato a seguito della valutazione non piena con riferimento all'anno di rilevazione (euro)</t>
  </si>
  <si>
    <t>% delle risorse aggiuntive di cui all'art. 67, c. 5, lettera b) del Ccnl 22.5.2018 (variabile) in proporzione alle risorse stabili del fondo dell'anno di rilevazione</t>
  </si>
  <si>
    <t>Viene effettuata la valutazione delle prestazioni e dei risultati dei dipendenti (art. 6 del Ccnl 31.3.1999) (S/N) ?</t>
  </si>
  <si>
    <t>Quale è il valore massimo in percentuale dell'indennità di risultato rispetto all'indennità di posizione (art.10, c. 3 del Ccnl 31.3.1999)?</t>
  </si>
  <si>
    <t>T1 Personale a Tempo Indeterminato</t>
  </si>
  <si>
    <t>Qualifica</t>
  </si>
  <si>
    <t>Tempo Pieno</t>
  </si>
  <si>
    <t>Part Time Inf. 50%</t>
  </si>
  <si>
    <t>Part Time Sup. 50%</t>
  </si>
  <si>
    <t>Totale Dipendenti al 31/12</t>
  </si>
  <si>
    <t>TOTALE GENERALE</t>
  </si>
  <si>
    <t>U</t>
  </si>
  <si>
    <t>D</t>
  </si>
  <si>
    <t>ALTE SPECIALIZZ. IN D.O. ART.110 C.1 TUEL</t>
  </si>
  <si>
    <t>POSIZIONE ECONOMICA D5</t>
  </si>
  <si>
    <t>POSIZIONE ECONOMICA D4</t>
  </si>
  <si>
    <t>POSIZIONE ECONOMICA D3</t>
  </si>
  <si>
    <t>POSIZIONE ECONOMICA D2</t>
  </si>
  <si>
    <t>POSIZIONE ECONOMICA D1</t>
  </si>
  <si>
    <t>POSIZIONE ECONOMICA C5</t>
  </si>
  <si>
    <t>POSIZIONE ECONOMICA C4</t>
  </si>
  <si>
    <t>POSIZIONE ECONOMICA C3</t>
  </si>
  <si>
    <t>POSIZIONE ECONOMICA C2</t>
  </si>
  <si>
    <t>POSIZIONE ECONOMICA C1</t>
  </si>
  <si>
    <t>POSIZ. ECON. B7 - PROFILO ACCESSO B3</t>
  </si>
  <si>
    <t>POSIZ.ECON. B6 PROFILI ACCESSO B3</t>
  </si>
  <si>
    <t>POSIZ.ECON. B5 PROFILI ACCESSO B3</t>
  </si>
  <si>
    <t>POSIZ.ECON. B5 PROFILI ACCESSO B1</t>
  </si>
  <si>
    <t>POSIZ.ECON. B4 PROFILI ACCESSO B1</t>
  </si>
  <si>
    <t>POSIZIONE ECONOMICA DI ACCESSO B3</t>
  </si>
  <si>
    <t>POSIZIONE ECONOMICA B3</t>
  </si>
  <si>
    <t>POSIZIONE ECONOMICA DI ACCESSO B1</t>
  </si>
  <si>
    <t>POSIZIONE ECONOMICA A5</t>
  </si>
  <si>
    <t>POSIZIONE ECONOMICA A1</t>
  </si>
  <si>
    <t>T2 Personale con Contratto o Modalità di Lavoro Flessibile</t>
  </si>
  <si>
    <t>Categoria</t>
  </si>
  <si>
    <t>A Tempo Determinato</t>
  </si>
  <si>
    <t>Formazione Lavoro</t>
  </si>
  <si>
    <t>Contratti di somministrazione (ex Interinale)</t>
  </si>
  <si>
    <t>Telelavoro/Smart working  - Personale indicato in T1</t>
  </si>
  <si>
    <t>Personale soggetto a Turnazione - Personale indicato in T1</t>
  </si>
  <si>
    <t>Personale soggetto a Reperibilità - Personale indicato in T1</t>
  </si>
  <si>
    <t>T2A Personale con Rapporto di Lavoro Flessibile</t>
  </si>
  <si>
    <t>Anzianità di servizio maturata al 31/12, anche in modo non continuativo, nell'attuale o in altre amministrazioni</t>
  </si>
  <si>
    <t>Fino a 1 anno</t>
  </si>
  <si>
    <t>Da 1 a 2 anni</t>
  </si>
  <si>
    <t>Da 2 a 3 anni</t>
  </si>
  <si>
    <t>Oltre i 3 anni</t>
  </si>
  <si>
    <t>Personale con contratti di collaborazione coordinata e continuativa</t>
  </si>
  <si>
    <t>Tempo determinato</t>
  </si>
  <si>
    <t>TOTALE Tempo determinato</t>
  </si>
  <si>
    <t>T3 Personale Comandato/Distaccato e Fuori Ruolo</t>
  </si>
  <si>
    <t>Personale dell'Amministrazione - comandati/distaccati</t>
  </si>
  <si>
    <t>Personale dell'Amministrazione - fuori ruolo</t>
  </si>
  <si>
    <t>Personale dell'Amministrazione - convenzioni</t>
  </si>
  <si>
    <t>Personale dell'Amministrazione - esoneri</t>
  </si>
  <si>
    <t>Personale dell'Amministrazione - personale in aspettativa</t>
  </si>
  <si>
    <t>Personale Esterno - comandati/distaccati</t>
  </si>
  <si>
    <t>Personale Esterno - fuori ruolo</t>
  </si>
  <si>
    <t>Personale Esterno - convenzioni</t>
  </si>
  <si>
    <t>SEGRETARIO A</t>
  </si>
  <si>
    <t>T4 Passaggi di Ruolo/Posizione Economica/Profilo</t>
  </si>
  <si>
    <t>Qualifica di partenza</t>
  </si>
  <si>
    <t>Qualifica di arrivo</t>
  </si>
  <si>
    <t>Numero di passagi</t>
  </si>
  <si>
    <t>TOTALE PASSAGGI</t>
  </si>
  <si>
    <t>T5 Personale Cessato</t>
  </si>
  <si>
    <t>Collocamento a riposo per limiti di eta'</t>
  </si>
  <si>
    <t>Dimissioni (con diritto a pensione)</t>
  </si>
  <si>
    <t>Passaggi per esternalizzazioni</t>
  </si>
  <si>
    <t>Passaggi ad altre amministrazioni - stesso comparto</t>
  </si>
  <si>
    <t>Passaggi ad altre amministrazioni - altro comparto</t>
  </si>
  <si>
    <t>Risoluzione rapporto lavoro</t>
  </si>
  <si>
    <t>Licenziamenti disposti dall'ente</t>
  </si>
  <si>
    <t>Altre cause</t>
  </si>
  <si>
    <t>T6 Personale Assunto</t>
  </si>
  <si>
    <t>Nomina da concorso</t>
  </si>
  <si>
    <t>Stabilizzato da lsu</t>
  </si>
  <si>
    <t>Assunzione per chiamata diretta (l.68/99 cat. protette)</t>
  </si>
  <si>
    <t>Assunzione per chiamata numerica (l.68/99 cat. protette)</t>
  </si>
  <si>
    <t>Passaggi da altra amministrazione - stesso comparto</t>
  </si>
  <si>
    <t>Passaggi da altra amministrazione - altro comparto</t>
  </si>
  <si>
    <t>Person. assunto con procedure art. 35, c. 3-bis, dlgs 165/01</t>
  </si>
  <si>
    <t>Personale assunto con procedure art. 4, c. 6, l. 125/13</t>
  </si>
  <si>
    <t>Personale assunto con procedure art.20 d.lgs. 75/2017</t>
  </si>
  <si>
    <t>Totale Personale</t>
  </si>
  <si>
    <t>T7 Dipendenti per Anzianità di Servizio</t>
  </si>
  <si>
    <t>Fasce anzianità di servizio  da - a :</t>
  </si>
  <si>
    <t>0-5</t>
  </si>
  <si>
    <t>6-10</t>
  </si>
  <si>
    <t>11-15</t>
  </si>
  <si>
    <t>16-20</t>
  </si>
  <si>
    <t>21-25</t>
  </si>
  <si>
    <t>26-30</t>
  </si>
  <si>
    <t>31-35</t>
  </si>
  <si>
    <t>36-40</t>
  </si>
  <si>
    <t>41-43</t>
  </si>
  <si>
    <t>44 e oltre</t>
  </si>
  <si>
    <t>T8 Dipendenti per Età</t>
  </si>
  <si>
    <t>Fasce dipendenti per età da - a :</t>
  </si>
  <si>
    <t>0-19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</si>
  <si>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</si>
  <si>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</si>
  <si>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</si>
  <si>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</si>
  <si>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</si>
  <si>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</si>
  <si>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</si>
  <si>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</si>
  <si>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</si>
  <si>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65-67</t>
  </si>
  <si>
    <t>68-99</t>
  </si>
  <si>
    <t>T9 Dipendenti per Titolo di Studio</t>
  </si>
  <si>
    <t>Fino alla scuola dell'obbligo</t>
  </si>
  <si>
    <t>Licenza media superiore</t>
  </si>
  <si>
    <t>Laurea breve</t>
  </si>
  <si>
    <t>Laurea</t>
  </si>
  <si>
    <t>Specializzazione post laurea / dottorato di ricerca</t>
  </si>
  <si>
    <t>Altri titoli post laurea</t>
  </si>
  <si>
    <t>T11 Giorni di Assenza</t>
  </si>
  <si>
    <t>Assenze per malattia retribuite</t>
  </si>
  <si>
    <t>Congedi retribuiti  ai sensi dell'art.42,c.5, dlgs 151/2001</t>
  </si>
  <si>
    <t>Legge 104/92</t>
  </si>
  <si>
    <t>Ass.retrib.:maternita',congedo parent.,malattia figlio</t>
  </si>
  <si>
    <t>Altri permessi ed assenze retribuite</t>
  </si>
  <si>
    <t>Sciopero</t>
  </si>
  <si>
    <t>Altre assenze non retribuite</t>
  </si>
  <si>
    <t>Formazione</t>
  </si>
  <si>
    <t>T12 Oneri per Competenze Stipendiali</t>
  </si>
  <si>
    <t>Mensilita'</t>
  </si>
  <si>
    <t>Stipendio</t>
  </si>
  <si>
    <t>I.i.s.</t>
  </si>
  <si>
    <t>R.i.a.</t>
  </si>
  <si>
    <t>R.i.a./ progr. economica di anzianita'</t>
  </si>
  <si>
    <t>Progressione per classi e scatti/fasce retributive</t>
  </si>
  <si>
    <t>Tredicesima mensilita'</t>
  </si>
  <si>
    <t>Arretrati per anni precedenti</t>
  </si>
  <si>
    <t>Recuperi per ritardi assenze ecc.</t>
  </si>
  <si>
    <t>N° Mesi</t>
  </si>
  <si>
    <t>Importo</t>
  </si>
  <si>
    <t>T13 Oneri per Indennita' e Compensi Accessori</t>
  </si>
  <si>
    <t>Qualifiche per le Voci di Spesa di Tipo I</t>
  </si>
  <si>
    <t>IND. DI VACANZA CONTRATTUALE</t>
  </si>
  <si>
    <t>IND. DI VIGILANZA</t>
  </si>
  <si>
    <t>PERSONALE SCOLASTICO</t>
  </si>
  <si>
    <t>RETRIBUZIONE DI POSIZIONE</t>
  </si>
  <si>
    <t>RETRIBUZIONE DI RISULTATO</t>
  </si>
  <si>
    <t>INDENNITA DI COMPARTO</t>
  </si>
  <si>
    <t>ASSEGNO AD PERSONAM</t>
  </si>
  <si>
    <t>INDENNITÀ ART. 42, COMMA 5-TER, D.LGS. 151/2001</t>
  </si>
  <si>
    <t>TOTALE</t>
  </si>
  <si>
    <t>Qualifiche per le Voci di Spesa di Tipo S e T</t>
  </si>
  <si>
    <t>INDENNITA' DI STAFF/COLLABORAZIONE</t>
  </si>
  <si>
    <t>COMPENSI ONERI RISCHI E DISAGI</t>
  </si>
  <si>
    <t>COMPENSO AGGIUNTIVO AL SEGR. COMUNALE QUALE DIR. GENERALE</t>
  </si>
  <si>
    <t>INDENNITA' PER SPECIFICHE RESPONSABILITA'</t>
  </si>
  <si>
    <t xml:space="preserve">COMPENSI PRODUTTIVITA' </t>
  </si>
  <si>
    <t>INCENTIVI PER FUNZIONI TECNICHE</t>
  </si>
  <si>
    <t>DIRITTI DI ROGITO-SEGRETERIA CONV.- IND.SCAVALCO</t>
  </si>
  <si>
    <t>ONORARI AVVOCATI</t>
  </si>
  <si>
    <t>COMPETENZE PERSONALE COMANDATO/DISTACCATO PRESSO L'AMM.NE</t>
  </si>
  <si>
    <t>ELEMENTO PEREQUATIVO</t>
  </si>
  <si>
    <t>INDENNITÀ DI FUNZIONE</t>
  </si>
  <si>
    <t>ARRETRATI ANNI PRECEDENTI</t>
  </si>
  <si>
    <t>ALTRE SPESE ACCESSORIE ED INDENNITA' VARIE</t>
  </si>
  <si>
    <t>STRAORDINARIO</t>
  </si>
  <si>
    <t>TOTALE GENERALE DI TABELLA T13</t>
  </si>
  <si>
    <t>QUALIFICA</t>
  </si>
  <si>
    <t>INDENNNITÀ</t>
  </si>
  <si>
    <t>ACCESSORIE</t>
  </si>
  <si>
    <t>STRAORDINARI</t>
  </si>
  <si>
    <t>T14 Altri Oneri che Concorrono a formare il Costo del Lavoro</t>
  </si>
  <si>
    <t>Il versamento della quota Irap avviene con la percentuale di 'Irap commerciale' - No</t>
  </si>
  <si>
    <t>Voci di spesa</t>
  </si>
  <si>
    <t>ASSEGNI PER IL NUCLEO FAMILIARE</t>
  </si>
  <si>
    <t xml:space="preserve">GESTIONE MENSE </t>
  </si>
  <si>
    <t>EROGAZIONE BUONI PASTO</t>
  </si>
  <si>
    <t>FORMAZIONE DEL PERSONALE</t>
  </si>
  <si>
    <t>BENESSERE DEL PERSONALE</t>
  </si>
  <si>
    <t>EQUO INDENNIZZO AL PERSONALE</t>
  </si>
  <si>
    <t>SOMME CORRISPOSTE AD AGENZIA DI SOMMINISTRAZIONE(INTERINALI)</t>
  </si>
  <si>
    <t>COPERTURE ASSICURATIVE</t>
  </si>
  <si>
    <t>CONTRATTI DI COLLABORAZIONE COORDINATA E CONTINUATIVA</t>
  </si>
  <si>
    <t>INCARICHI LIBERO PROFESSIONALI/STUDIO/RICERCA/CONSULENZA</t>
  </si>
  <si>
    <t>CONTRATTI PER RESA SERVIZI/ADEMPIMENTI OBBLIGATORI PER LEGGE</t>
  </si>
  <si>
    <t>ALTRE SPESE</t>
  </si>
  <si>
    <t>RETRIBUZIONI PERSONALE  A TEMPO DETERMINATO</t>
  </si>
  <si>
    <t>RETRIBUZIONI PERSONALE CON CONTRATTO DI FORMAZIONE E LAVORO</t>
  </si>
  <si>
    <t>INDENNITA' DI MISSIONE E TRASFERIMENTO</t>
  </si>
  <si>
    <t>CONTRIBUTI A CARICO DELL'AMM. PER FONDI PREV. COMPLEMENTARE</t>
  </si>
  <si>
    <t>CONTRIBUTI A CARICO DELL'AMM.NE SU COMP. FISSE E ACCESSORIE</t>
  </si>
  <si>
    <t>QUOTE ANNUE ACCANTONAMENTO TFR O ALTRA IND. FINE SERVIZIO</t>
  </si>
  <si>
    <t>IRAP</t>
  </si>
  <si>
    <t>ONERI PER I CONTRATTI DI SOMMINISTRAZIONE(INTERINALI)</t>
  </si>
  <si>
    <t>COMPENSI PER PERSONALE LSU/LPU</t>
  </si>
  <si>
    <t>SOMME RIMBORSATE PER PERSONALE COMAND./FUORI RUOLO/IN CONV.</t>
  </si>
  <si>
    <t>ALTRE SOMME RIMBORSATE ALLE AMMINISTRAZIONI</t>
  </si>
  <si>
    <t>SOMME RICEVUTE DA U.E. E/O PRIVATI (-)</t>
  </si>
  <si>
    <t>RIMBORSI RICEVUTI PER PERS. COMAND./FUORI RUOLO/IN CONV. (-)</t>
  </si>
  <si>
    <t>ALTRI RIMBORSI RICEVUTI DALLE AMMINISTRAZIONI (-)</t>
  </si>
  <si>
    <t>Elenco istituzioni ed importi dei rimborsi effettuati</t>
  </si>
  <si>
    <t>EURO 51634 Convenzione segreteria generale. Rimborso al Comune di Soleto quote competenze del Segretario.</t>
  </si>
  <si>
    <t>Elenco istituzioni ed importi dei rimborsi ricevuti</t>
  </si>
  <si>
    <t>Rimborso da parte di AVIVA Italia SpA per risarcimento a saldo danno ns dipendente. Rimborso spese Elezioni politiche del 04.03..2018.  EURO 25908</t>
  </si>
  <si>
    <t>T15 Fondo per la contrattazione integrativa</t>
  </si>
  <si>
    <t>Macrocategoria : PERSONALE NON DIRIGENTE</t>
  </si>
  <si>
    <t>Importo di competenza</t>
  </si>
  <si>
    <t>Entrata</t>
  </si>
  <si>
    <t>Uscita</t>
  </si>
  <si>
    <t>Fondo risorse decentrate</t>
  </si>
  <si>
    <t>Risorse fisse aventi carattere di certezza e stabilità</t>
  </si>
  <si>
    <t>ART 67 C 1 CCNL 16-18 - UNICO IMPORTO CONSOLIDATO 2017</t>
  </si>
  <si>
    <t>ART 67 C 2 L C CCNL 16-18 - RIA E ASS. AD PERS. CESSATO</t>
  </si>
  <si>
    <t>totale Risorse fisse aventi carattere di certezza e stabilità Fondo risorse decentrate</t>
  </si>
  <si>
    <t>126.786</t>
  </si>
  <si>
    <t>Risorse variabili</t>
  </si>
  <si>
    <t>ART 56-QUATER L C CCNL 16-18 - PROV. VIOLAZ. CODICE STRADA</t>
  </si>
  <si>
    <t>ART 67 C 3 L D CCNL 16-18-RIA CESS ANNO PREC MENSIL RESIDUE</t>
  </si>
  <si>
    <t>totale Risorse variabili Fondo risorse decentrate</t>
  </si>
  <si>
    <t>11.548</t>
  </si>
  <si>
    <t>Decurtazioni</t>
  </si>
  <si>
    <t>ART 1 C 456 L 147/2013 - DECURTAZIONE PERMANENTE</t>
  </si>
  <si>
    <t>totale Decurtazioni Fondo risorse decentrate</t>
  </si>
  <si>
    <t>-12.185</t>
  </si>
  <si>
    <t>totale Fondo risorse decentrate</t>
  </si>
  <si>
    <t>126.149</t>
  </si>
  <si>
    <t>Posizioni organizzative (bilancio)</t>
  </si>
  <si>
    <t>ARTT 15 C 4, 67 C 1 CCNL 16-18 - RIS. DEST. P.O. 2017</t>
  </si>
  <si>
    <t>totale Risorse fisse aventi carattere di certezza e stabilità P.O. (bilancio)</t>
  </si>
  <si>
    <t>88.219</t>
  </si>
  <si>
    <t>totale P.O. (bilancio)</t>
  </si>
  <si>
    <t>Destinazioni erogate per prestazioni rese nell'anno di riferimento</t>
  </si>
  <si>
    <t>ART 68 C 1 CCNL 16-18 - DIFFERENZIALI PROGR. EC. STORICHE</t>
  </si>
  <si>
    <t>ART 68 C 1 CCNL 16-18 - IND. COMPARTO QUOTA CARICO FONDO</t>
  </si>
  <si>
    <t>ART 68 C 1 CCNL 16-18 - INCREM. IND. PERS. ASILI NIDO</t>
  </si>
  <si>
    <t>ART 68 C 2 L C CCNL 16-18 - IND. COND. LAV. EX ART.70-BIS</t>
  </si>
  <si>
    <t>ART 68 C 2 L D CCNL 16-18 - TURNO - REPER. - LAV. FEST.</t>
  </si>
  <si>
    <t>totale Destinazioni erogate per prestazioni rese nell'anno di riferimento Fondo risorse decentrate</t>
  </si>
  <si>
    <t>152.561</t>
  </si>
  <si>
    <t>ART 15 C 1 CCNL 16-18 - RETRIB. DI POSIZIONE</t>
  </si>
  <si>
    <t>totale Destinazioni erogate per prestazioni rese nell'anno di riferimento P.O. (bilancio)</t>
  </si>
  <si>
    <t>54.236</t>
  </si>
  <si>
    <t>Scheda di Riconciliazione</t>
  </si>
  <si>
    <t>Voci di Spesa/Costo</t>
  </si>
  <si>
    <t>Importo Sico</t>
  </si>
  <si>
    <t>Importo Siope</t>
  </si>
  <si>
    <t>Importo Bilancio</t>
  </si>
  <si>
    <t>Nota</t>
  </si>
  <si>
    <t>Totale T12</t>
  </si>
  <si>
    <t>1801317</t>
  </si>
  <si>
    <t>2160606</t>
  </si>
  <si>
    <t>Totale T13</t>
  </si>
  <si>
    <t>272646</t>
  </si>
  <si>
    <t>Assegno T14</t>
  </si>
  <si>
    <t>16353</t>
  </si>
  <si>
    <t>TOTALE PARZIALE</t>
  </si>
  <si>
    <t>2090316</t>
  </si>
  <si>
    <t>L011 - EROGAZIONE BUONI PASTO</t>
  </si>
  <si>
    <t>L108 - CONTRATTI DI COLLABORAZIONE COORDINATA E CONTINUATIVA</t>
  </si>
  <si>
    <t>L109 - INCARICHI LIBERO PROFESSIONALI/STUDIO/RICERCA/CONSULENZA</t>
  </si>
  <si>
    <t>7373</t>
  </si>
  <si>
    <t>P015 - RETRIBUZIONI PERSONALE  A TEMPO DETERMINATO</t>
  </si>
  <si>
    <t>8611</t>
  </si>
  <si>
    <t>P035 - CONTRIBUTI A CARICO DELL'AMM. PER FONDI PREV. COMPLEMENTARE</t>
  </si>
  <si>
    <t>277</t>
  </si>
  <si>
    <t>P055 - CONTRIBUTI A CARICO DELL'AMM.NE SU COMP. FISSE E ACCESSORIE</t>
  </si>
  <si>
    <t>563879</t>
  </si>
  <si>
    <t>583032</t>
  </si>
  <si>
    <t>P058 - QUOTE ANNUE ACCANTONAMENTO TFR O ALTRA IND. FINE SERVIZIO</t>
  </si>
  <si>
    <t>P061 - IRAP</t>
  </si>
  <si>
    <t>170305</t>
  </si>
  <si>
    <t>173106</t>
  </si>
  <si>
    <t>P062 - ONERI PER I CONTRATTI DI SOMMINISTRAZIONE(INTERINALI)</t>
  </si>
  <si>
    <t>P065 - COMPENSI PER PERSONALE LSU/LPU</t>
  </si>
  <si>
    <t>689</t>
  </si>
  <si>
    <t>SOMME RIMBORSATE ALLE AMMINISTRAZIONI PER SPESE DI PERSONALE
(sommatoria dei diversi rimborsi presenti in tabella 14)</t>
  </si>
  <si>
    <t>51634</t>
  </si>
  <si>
    <t>ERRORE CODIFICA SIOPE IMPUTATO COME TRASFERIMENTI E SI ASSICURA  NEL FUTURO UNA CORRETTA IMPUTAZIONE</t>
  </si>
  <si>
    <t>2885711</t>
  </si>
  <si>
    <t>2924117</t>
  </si>
  <si>
    <t>RIMBORSI RICEVUTI  DALLE AMMINISTRAZIONI PER SPESE DI PERSONALE  (a riduzione)
(sommatoria dei diversi rimborsi presenti in tabella 14)</t>
  </si>
  <si>
    <t>25908</t>
  </si>
  <si>
    <t>TOTALE GENERALE AL NETTO DEI RIMBORSI</t>
  </si>
  <si>
    <t>2859803</t>
  </si>
  <si>
    <t>Scheda Informativa 1A Convenzioni</t>
  </si>
  <si>
    <t>Al 31.12 l'Ente è capofila di una convenzione stipulata ai sensi dell'art. 30 del T.U.E.L. , o di analoghe disposizioni delle Regioni e Province Autonome?</t>
  </si>
  <si>
    <t>In caso di risposta negativa si richiede di indicare il codice dell'Ente capofila (file con i codici degli enti associato al kit excel)</t>
  </si>
  <si>
    <t>4821</t>
  </si>
  <si>
    <t>In caso di risposta positiva si richiede di indicare quali sono i servizi oggetto della convenzione selezionandoli dall'elenco proposto</t>
  </si>
  <si>
    <t>Organizzazione generale dell'amministrazione, gestione finanziaria e contabile e controllo;</t>
  </si>
  <si>
    <t>Organizzazione dei servizi pubblici di interesse generale di ambito comunale, ivi compresi i servizi di trasporto pubblico comunale;</t>
  </si>
  <si>
    <t>Catasto, ad eccezione delle funzioni mantenute allo Stato dalla normativa vigente;</t>
  </si>
  <si>
    <t>La pianificazione urbanistica ed edilizia di ambito comunale nonché la partecipazione alla pianificazione territoriale di livello sovracomunale;</t>
  </si>
  <si>
    <t>Attività, in ambito comunale, di pianificazione di protezione civile e di coordinamento dei primi soccorsi;</t>
  </si>
  <si>
    <t>L'organizzazione e la gestione dei servizi di raccolta, avvio e smaltimento e recupero dei rifiuti urbani e la riscossione dei relativi tributi;</t>
  </si>
  <si>
    <t>Progettazione e gestione del sistema locale dei servizi sociali ed erogazione delle relative prestazioni ai cittadini, secondo quanto previsto dall'articolo 118, quarto comma, della Costituzione;</t>
  </si>
  <si>
    <t>Edilizia scolastica (per la parte non attribuita alla competenza delle province), organizzazione e gestione dei servizi scolastici;</t>
  </si>
  <si>
    <t>Polizia municipale e polizia amministrativa locale;</t>
  </si>
  <si>
    <t>Tenuta dei registri di stato civile e di popolaz e compiti in materia di servizi anagrafici nonché in materia di serv. elettorali e statistici, nell'esercizio delle funzioni di competenza statale[1]</t>
  </si>
  <si>
    <t>Altro</t>
  </si>
</sst>
</file>

<file path=xl/styles.xml><?xml version="1.0" encoding="utf-8"?>
<styleSheet xmlns="http://schemas.openxmlformats.org/spreadsheetml/2006/main">
  <numFmts count="1">
    <numFmt numFmtId="164" formatCode="#,##0.00"/>
  </numFmts>
  <fonts count="5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0" fontId="0" fillId="0" borderId="0" xfId="0" applyAlignment="1">
      <alignment vertical="top" wrapText="1"/>
    </xf>
    <xf numFmtId="164" fontId="0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3" spans="1:3" ht="12.75">
      <c r="A3" s="2" t="s">
        <v>1</v>
      </c>
      <c r="C3" t="s">
        <v>2</v>
      </c>
    </row>
    <row r="4" spans="1:3" ht="12.75">
      <c r="A4" s="2" t="s">
        <v>3</v>
      </c>
      <c r="C4" t="s">
        <v>4</v>
      </c>
    </row>
    <row r="5" spans="1:3" ht="12.75">
      <c r="A5" s="2" t="s">
        <v>5</v>
      </c>
      <c r="C5" t="s">
        <v>6</v>
      </c>
    </row>
    <row r="6" spans="1:3" ht="12.75">
      <c r="A6" s="2" t="s">
        <v>7</v>
      </c>
      <c r="C6" t="s">
        <v>8</v>
      </c>
    </row>
    <row r="7" spans="1:3" ht="12.75">
      <c r="A7" s="2" t="s">
        <v>9</v>
      </c>
      <c r="C7" t="s">
        <v>10</v>
      </c>
    </row>
    <row r="9" spans="2:31" ht="12.75">
      <c r="B9" s="2" t="s">
        <v>11</v>
      </c>
      <c r="C9" s="2" t="s">
        <v>12</v>
      </c>
      <c r="D9" s="2" t="s">
        <v>13</v>
      </c>
      <c r="E9" s="2" t="s">
        <v>14</v>
      </c>
      <c r="F9" s="2" t="s">
        <v>15</v>
      </c>
      <c r="G9" s="2" t="s">
        <v>16</v>
      </c>
      <c r="H9" s="2" t="s">
        <v>17</v>
      </c>
      <c r="I9" s="2" t="s">
        <v>18</v>
      </c>
      <c r="J9" s="2" t="s">
        <v>19</v>
      </c>
      <c r="K9" s="2" t="s">
        <v>20</v>
      </c>
      <c r="L9" s="2" t="s">
        <v>21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2" t="s">
        <v>28</v>
      </c>
      <c r="T9" s="2" t="s">
        <v>29</v>
      </c>
      <c r="U9" s="2" t="s">
        <v>30</v>
      </c>
      <c r="V9" s="2" t="s">
        <v>31</v>
      </c>
      <c r="W9" s="2" t="s">
        <v>32</v>
      </c>
      <c r="X9" s="2" t="s">
        <v>33</v>
      </c>
      <c r="Y9" s="2" t="s">
        <v>34</v>
      </c>
      <c r="Z9" s="2" t="s">
        <v>35</v>
      </c>
      <c r="AA9" s="2" t="s">
        <v>36</v>
      </c>
      <c r="AB9" s="2" t="s">
        <v>37</v>
      </c>
      <c r="AC9" s="2" t="s">
        <v>38</v>
      </c>
      <c r="AD9" s="2" t="s">
        <v>39</v>
      </c>
      <c r="AE9" s="2" t="s">
        <v>40</v>
      </c>
    </row>
    <row r="10" spans="1:31" ht="12.75">
      <c r="A10" s="2" t="s">
        <v>41</v>
      </c>
      <c r="C10" t="s">
        <v>42</v>
      </c>
      <c r="M10" t="s">
        <v>42</v>
      </c>
      <c r="N10" t="s">
        <v>42</v>
      </c>
      <c r="O10" t="s">
        <v>42</v>
      </c>
      <c r="P10" t="s">
        <v>42</v>
      </c>
      <c r="Q10" t="s">
        <v>42</v>
      </c>
      <c r="R10" t="s">
        <v>42</v>
      </c>
      <c r="S10" t="s">
        <v>42</v>
      </c>
      <c r="T10" t="s">
        <v>42</v>
      </c>
      <c r="U10" t="s">
        <v>42</v>
      </c>
      <c r="W10" t="s">
        <v>42</v>
      </c>
      <c r="X10" t="s">
        <v>42</v>
      </c>
      <c r="Y10" t="s">
        <v>42</v>
      </c>
      <c r="Z10" t="s">
        <v>42</v>
      </c>
      <c r="AA10" t="s">
        <v>42</v>
      </c>
      <c r="AB10" t="s">
        <v>42</v>
      </c>
      <c r="AC10" t="s">
        <v>42</v>
      </c>
      <c r="AE10" t="s">
        <v>42</v>
      </c>
    </row>
    <row r="11" spans="1:31" ht="12.75">
      <c r="A11" s="2" t="s">
        <v>43</v>
      </c>
      <c r="C11" t="s">
        <v>42</v>
      </c>
      <c r="M11" t="s">
        <v>42</v>
      </c>
      <c r="N11" t="s">
        <v>42</v>
      </c>
      <c r="O11" t="s">
        <v>42</v>
      </c>
      <c r="P11" t="s">
        <v>42</v>
      </c>
      <c r="Q11" t="s">
        <v>42</v>
      </c>
      <c r="R11" t="s">
        <v>42</v>
      </c>
      <c r="S11" t="s">
        <v>42</v>
      </c>
      <c r="T11" t="s">
        <v>42</v>
      </c>
      <c r="U11" t="s">
        <v>42</v>
      </c>
      <c r="W11" t="s">
        <v>42</v>
      </c>
      <c r="X11" t="s">
        <v>42</v>
      </c>
      <c r="Y11" t="s">
        <v>42</v>
      </c>
      <c r="Z11" t="s">
        <v>42</v>
      </c>
      <c r="AA11" t="s">
        <v>42</v>
      </c>
      <c r="AB11" t="s">
        <v>42</v>
      </c>
      <c r="AC11" t="s">
        <v>42</v>
      </c>
      <c r="AE11" t="s">
        <v>42</v>
      </c>
    </row>
    <row r="12" spans="1:31" ht="12.75">
      <c r="A12" s="2" t="s">
        <v>44</v>
      </c>
      <c r="C12" t="s">
        <v>42</v>
      </c>
      <c r="M12" t="s">
        <v>42</v>
      </c>
      <c r="N12" t="s">
        <v>42</v>
      </c>
      <c r="O12" t="s">
        <v>42</v>
      </c>
      <c r="P12" t="s">
        <v>42</v>
      </c>
      <c r="Q12" t="s">
        <v>42</v>
      </c>
      <c r="R12" t="s">
        <v>42</v>
      </c>
      <c r="S12" t="s">
        <v>42</v>
      </c>
      <c r="T12" t="s">
        <v>42</v>
      </c>
      <c r="U12" t="s">
        <v>42</v>
      </c>
      <c r="W12" t="s">
        <v>42</v>
      </c>
      <c r="X12" t="s">
        <v>42</v>
      </c>
      <c r="Y12" t="s">
        <v>42</v>
      </c>
      <c r="Z12" t="s">
        <v>42</v>
      </c>
      <c r="AA12" t="s">
        <v>42</v>
      </c>
      <c r="AB12" t="s">
        <v>42</v>
      </c>
      <c r="AC12" t="s">
        <v>42</v>
      </c>
      <c r="AE12" t="s">
        <v>42</v>
      </c>
    </row>
    <row r="14" ht="12.75">
      <c r="A14" s="3" t="s">
        <v>45</v>
      </c>
    </row>
    <row r="16" ht="12.75">
      <c r="A16" s="1" t="s">
        <v>46</v>
      </c>
    </row>
    <row r="17" ht="12.75">
      <c r="A17" s="1" t="s">
        <v>47</v>
      </c>
    </row>
    <row r="18" ht="12.75">
      <c r="A18" s="1" t="s">
        <v>48</v>
      </c>
    </row>
    <row r="21" ht="12.75">
      <c r="A21" s="4" t="s">
        <v>49</v>
      </c>
    </row>
    <row r="23" spans="1:12" ht="12.75">
      <c r="A23" s="2" t="s">
        <v>11</v>
      </c>
      <c r="B23" s="2" t="s">
        <v>50</v>
      </c>
      <c r="C23" s="2" t="s">
        <v>51</v>
      </c>
      <c r="D23" s="2" t="s">
        <v>52</v>
      </c>
      <c r="E23" s="2" t="s">
        <v>53</v>
      </c>
      <c r="F23" s="2" t="s">
        <v>54</v>
      </c>
      <c r="G23" s="2" t="s">
        <v>55</v>
      </c>
      <c r="H23" s="2" t="s">
        <v>56</v>
      </c>
      <c r="I23" s="2" t="s">
        <v>57</v>
      </c>
      <c r="J23" s="2" t="s">
        <v>58</v>
      </c>
      <c r="K23" s="2" t="s">
        <v>59</v>
      </c>
      <c r="L23" s="2" t="s">
        <v>60</v>
      </c>
    </row>
    <row r="24" spans="1:12" ht="12.75">
      <c r="A24" s="2" t="s">
        <v>61</v>
      </c>
      <c r="B24" t="s">
        <v>62</v>
      </c>
      <c r="C24" t="s">
        <v>63</v>
      </c>
      <c r="D24" t="s">
        <v>63</v>
      </c>
      <c r="E24" t="s">
        <v>63</v>
      </c>
      <c r="F24" t="s">
        <v>63</v>
      </c>
      <c r="G24" t="s">
        <v>63</v>
      </c>
      <c r="H24" t="s">
        <v>63</v>
      </c>
      <c r="I24" t="s">
        <v>63</v>
      </c>
      <c r="J24" t="s">
        <v>63</v>
      </c>
      <c r="K24" t="s">
        <v>63</v>
      </c>
      <c r="L24" t="s">
        <v>63</v>
      </c>
    </row>
    <row r="26" spans="1:17" ht="12.75">
      <c r="A26" s="2" t="s">
        <v>11</v>
      </c>
      <c r="B26" s="2" t="s">
        <v>64</v>
      </c>
      <c r="C26" s="2" t="s">
        <v>65</v>
      </c>
      <c r="D26" s="2" t="s">
        <v>66</v>
      </c>
      <c r="E26" s="2" t="s">
        <v>67</v>
      </c>
      <c r="F26" s="2" t="s">
        <v>68</v>
      </c>
      <c r="G26" s="2" t="s">
        <v>69</v>
      </c>
      <c r="H26" s="2" t="s">
        <v>70</v>
      </c>
      <c r="I26" s="2" t="s">
        <v>71</v>
      </c>
      <c r="J26" s="2" t="s">
        <v>72</v>
      </c>
      <c r="K26" s="2" t="s">
        <v>73</v>
      </c>
      <c r="L26" s="2" t="s">
        <v>74</v>
      </c>
      <c r="M26" s="2" t="s">
        <v>75</v>
      </c>
      <c r="N26" s="2" t="s">
        <v>76</v>
      </c>
      <c r="O26" s="2" t="s">
        <v>77</v>
      </c>
      <c r="P26" s="2" t="s">
        <v>78</v>
      </c>
      <c r="Q26" s="2" t="s">
        <v>79</v>
      </c>
    </row>
    <row r="27" spans="1:17" ht="12.75">
      <c r="A27" s="2" t="s">
        <v>61</v>
      </c>
      <c r="B27" t="s">
        <v>63</v>
      </c>
      <c r="C27" t="s">
        <v>63</v>
      </c>
      <c r="D27" t="s">
        <v>63</v>
      </c>
      <c r="E27" t="s">
        <v>63</v>
      </c>
      <c r="F27" t="s">
        <v>63</v>
      </c>
      <c r="G27" t="s">
        <v>63</v>
      </c>
      <c r="H27" t="s">
        <v>63</v>
      </c>
      <c r="I27" t="s">
        <v>63</v>
      </c>
      <c r="J27" t="s">
        <v>63</v>
      </c>
      <c r="K27" t="s">
        <v>63</v>
      </c>
      <c r="L27" t="s">
        <v>63</v>
      </c>
      <c r="M27" t="s">
        <v>63</v>
      </c>
      <c r="N27" t="s">
        <v>63</v>
      </c>
      <c r="O27" t="s">
        <v>63</v>
      </c>
      <c r="P27" t="s">
        <v>63</v>
      </c>
      <c r="Q27" t="s">
        <v>63</v>
      </c>
    </row>
    <row r="29" ht="12.75">
      <c r="A29" s="2" t="s">
        <v>80</v>
      </c>
    </row>
    <row r="31" ht="12.75">
      <c r="A31" s="2" t="s">
        <v>81</v>
      </c>
    </row>
    <row r="32" ht="12.75">
      <c r="A32" s="2" t="s">
        <v>82</v>
      </c>
    </row>
    <row r="33" ht="12.75">
      <c r="A33" s="2" t="s">
        <v>83</v>
      </c>
    </row>
    <row r="34" ht="12.75">
      <c r="A34" s="2" t="s">
        <v>84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4:J31"/>
  <sheetViews>
    <sheetView workbookViewId="0" topLeftCell="A1">
      <selection activeCell="A1" sqref="A1"/>
    </sheetView>
  </sheetViews>
  <sheetFormatPr defaultColWidth="9.140625" defaultRowHeight="12.75"/>
  <sheetData>
    <row r="4" ht="12.75">
      <c r="A4" s="1" t="s">
        <v>372</v>
      </c>
    </row>
    <row r="8" spans="1:10" ht="12.75">
      <c r="A8" s="2" t="s">
        <v>373</v>
      </c>
      <c r="B8" s="2" t="s">
        <v>374</v>
      </c>
      <c r="D8" s="2" t="s">
        <v>375</v>
      </c>
      <c r="F8" s="2" t="s">
        <v>376</v>
      </c>
      <c r="H8" s="2" t="s">
        <v>377</v>
      </c>
      <c r="J8" s="2" t="s">
        <v>378</v>
      </c>
    </row>
    <row r="9" spans="2:9" ht="12.75">
      <c r="B9" t="s">
        <v>379</v>
      </c>
      <c r="C9" t="s">
        <v>380</v>
      </c>
      <c r="D9" t="s">
        <v>379</v>
      </c>
      <c r="E9" t="s">
        <v>380</v>
      </c>
      <c r="F9" t="s">
        <v>379</v>
      </c>
      <c r="G9" t="s">
        <v>380</v>
      </c>
      <c r="H9" t="s">
        <v>379</v>
      </c>
      <c r="I9" t="s">
        <v>380</v>
      </c>
    </row>
    <row r="10" spans="1:10" ht="12.75">
      <c r="A10" t="s">
        <v>381</v>
      </c>
      <c r="B10" s="3">
        <v>0</v>
      </c>
      <c r="C10" s="3">
        <v>0</v>
      </c>
      <c r="D10" s="3">
        <v>0</v>
      </c>
      <c r="E10" s="3">
        <v>0</v>
      </c>
      <c r="F10" s="3">
        <v>1</v>
      </c>
      <c r="G10" s="3">
        <v>0</v>
      </c>
      <c r="H10" s="3">
        <f>B10+D10+F10</f>
        <v>4</v>
      </c>
      <c r="I10" s="3">
        <f>C10+E10+G10</f>
        <v>4</v>
      </c>
      <c r="J10" s="7">
        <f>H10+I10</f>
        <v>4</v>
      </c>
    </row>
    <row r="11" spans="1:10" ht="12.75">
      <c r="A11" t="s">
        <v>382</v>
      </c>
      <c r="B11" s="3">
        <v>2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f>B11+D11+F11</f>
        <v>4</v>
      </c>
      <c r="I11" s="3">
        <f>C11+E11+G11</f>
        <v>4</v>
      </c>
      <c r="J11" s="7">
        <f>H11+I11</f>
        <v>4</v>
      </c>
    </row>
    <row r="12" spans="1:10" ht="12.75">
      <c r="A12" t="s">
        <v>383</v>
      </c>
      <c r="B12" s="3">
        <v>1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f>B12+D12+F12</f>
        <v>4</v>
      </c>
      <c r="I12" s="3">
        <f>C12+E12+G12</f>
        <v>4</v>
      </c>
      <c r="J12" s="7">
        <f>H12+I12</f>
        <v>4</v>
      </c>
    </row>
    <row r="13" spans="1:10" ht="12.75">
      <c r="A13" t="s">
        <v>384</v>
      </c>
      <c r="B13" s="3">
        <v>5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f>B13+D13+F13</f>
        <v>4</v>
      </c>
      <c r="I13" s="3">
        <f>C13+E13+G13</f>
        <v>4</v>
      </c>
      <c r="J13" s="7">
        <f>H13+I13</f>
        <v>4</v>
      </c>
    </row>
    <row r="14" spans="1:10" ht="12.75">
      <c r="A14" t="s">
        <v>385</v>
      </c>
      <c r="B14" s="3">
        <v>2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f>B14+D14+F14</f>
        <v>4</v>
      </c>
      <c r="I14" s="3">
        <f>C14+E14+G14</f>
        <v>4</v>
      </c>
      <c r="J14" s="7">
        <f>H14+I14</f>
        <v>4</v>
      </c>
    </row>
    <row r="15" spans="1:10" ht="12.75">
      <c r="A15" t="s">
        <v>386</v>
      </c>
      <c r="B15" s="3">
        <v>2</v>
      </c>
      <c r="C15" s="3">
        <v>4</v>
      </c>
      <c r="D15" s="3">
        <v>0</v>
      </c>
      <c r="E15" s="3">
        <v>0</v>
      </c>
      <c r="F15" s="3">
        <v>0</v>
      </c>
      <c r="G15" s="3">
        <v>0</v>
      </c>
      <c r="H15" s="3">
        <f>B15+D15+F15</f>
        <v>4</v>
      </c>
      <c r="I15" s="3">
        <f>C15+E15+G15</f>
        <v>4</v>
      </c>
      <c r="J15" s="7">
        <f>H15+I15</f>
        <v>4</v>
      </c>
    </row>
    <row r="16" spans="1:10" ht="12.75">
      <c r="A16" t="s">
        <v>387</v>
      </c>
      <c r="B16" s="3">
        <v>2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f>B16+D16+F16</f>
        <v>4</v>
      </c>
      <c r="I16" s="3">
        <f>C16+E16+G16</f>
        <v>4</v>
      </c>
      <c r="J16" s="7">
        <f>H16+I16</f>
        <v>4</v>
      </c>
    </row>
    <row r="17" spans="1:10" ht="12.75">
      <c r="A17" t="s">
        <v>388</v>
      </c>
      <c r="B17" s="3">
        <v>3</v>
      </c>
      <c r="C17" s="3">
        <v>12</v>
      </c>
      <c r="D17" s="3">
        <v>0</v>
      </c>
      <c r="E17" s="3">
        <v>0</v>
      </c>
      <c r="F17" s="3">
        <v>0</v>
      </c>
      <c r="G17" s="3">
        <v>0</v>
      </c>
      <c r="H17" s="3">
        <f>B17+D17+F17</f>
        <v>4</v>
      </c>
      <c r="I17" s="3">
        <f>C17+E17+G17</f>
        <v>4</v>
      </c>
      <c r="J17" s="7">
        <f>H17+I17</f>
        <v>4</v>
      </c>
    </row>
    <row r="18" spans="1:10" ht="12.75">
      <c r="A18" t="s">
        <v>389</v>
      </c>
      <c r="B18" s="3">
        <v>0</v>
      </c>
      <c r="C18" s="3">
        <v>2</v>
      </c>
      <c r="D18" s="3">
        <v>0</v>
      </c>
      <c r="E18" s="3">
        <v>0</v>
      </c>
      <c r="F18" s="3">
        <v>0</v>
      </c>
      <c r="G18" s="3">
        <v>0</v>
      </c>
      <c r="H18" s="3">
        <f>B18+D18+F18</f>
        <v>4</v>
      </c>
      <c r="I18" s="3">
        <f>C18+E18+G18</f>
        <v>4</v>
      </c>
      <c r="J18" s="7">
        <f>H18+I18</f>
        <v>4</v>
      </c>
    </row>
    <row r="19" spans="1:10" ht="12.75">
      <c r="A19" t="s">
        <v>390</v>
      </c>
      <c r="B19" s="3">
        <v>3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f>B19+D19+F19</f>
        <v>4</v>
      </c>
      <c r="I19" s="3">
        <f>C19+E19+G19</f>
        <v>4</v>
      </c>
      <c r="J19" s="7">
        <f>H19+I19</f>
        <v>4</v>
      </c>
    </row>
    <row r="20" spans="1:10" ht="12.75">
      <c r="A20" t="s">
        <v>391</v>
      </c>
      <c r="B20" s="3">
        <v>4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f>B20+D20+F20</f>
        <v>4</v>
      </c>
      <c r="I20" s="3">
        <f>C20+E20+G20</f>
        <v>4</v>
      </c>
      <c r="J20" s="7">
        <f>H20+I20</f>
        <v>4</v>
      </c>
    </row>
    <row r="21" spans="1:10" ht="12.75">
      <c r="A21" t="s">
        <v>392</v>
      </c>
      <c r="B21" s="3">
        <v>1</v>
      </c>
      <c r="C21" s="3">
        <v>2</v>
      </c>
      <c r="D21" s="3">
        <v>0</v>
      </c>
      <c r="E21" s="3">
        <v>0</v>
      </c>
      <c r="F21" s="3">
        <v>0</v>
      </c>
      <c r="G21" s="3">
        <v>0</v>
      </c>
      <c r="H21" s="3">
        <f>B21+D21+F21</f>
        <v>4</v>
      </c>
      <c r="I21" s="3">
        <f>C21+E21+G21</f>
        <v>4</v>
      </c>
      <c r="J21" s="7">
        <f>H21+I21</f>
        <v>4</v>
      </c>
    </row>
    <row r="22" spans="1:10" ht="12.75">
      <c r="A22" t="s">
        <v>393</v>
      </c>
      <c r="B22" s="3">
        <v>1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f>B22+D22+F22</f>
        <v>4</v>
      </c>
      <c r="I22" s="3">
        <f>C22+E22+G22</f>
        <v>4</v>
      </c>
      <c r="J22" s="7">
        <f>H22+I22</f>
        <v>4</v>
      </c>
    </row>
    <row r="23" spans="1:10" ht="12.75">
      <c r="A23" t="s">
        <v>394</v>
      </c>
      <c r="B23" s="3">
        <v>4</v>
      </c>
      <c r="C23" s="3">
        <v>1</v>
      </c>
      <c r="D23" s="3">
        <v>0</v>
      </c>
      <c r="E23" s="3">
        <v>0</v>
      </c>
      <c r="F23" s="3">
        <v>0</v>
      </c>
      <c r="G23" s="3">
        <v>0</v>
      </c>
      <c r="H23" s="3">
        <f>B23+D23+F23</f>
        <v>4</v>
      </c>
      <c r="I23" s="3">
        <f>C23+E23+G23</f>
        <v>4</v>
      </c>
      <c r="J23" s="7">
        <f>H23+I23</f>
        <v>4</v>
      </c>
    </row>
    <row r="24" spans="1:10" ht="12.75">
      <c r="A24" t="s">
        <v>395</v>
      </c>
      <c r="B24" s="3">
        <v>4</v>
      </c>
      <c r="C24" s="3">
        <v>2</v>
      </c>
      <c r="D24" s="3">
        <v>0</v>
      </c>
      <c r="E24" s="3">
        <v>0</v>
      </c>
      <c r="F24" s="3">
        <v>0</v>
      </c>
      <c r="G24" s="3">
        <v>0</v>
      </c>
      <c r="H24" s="3">
        <f>B24+D24+F24</f>
        <v>4</v>
      </c>
      <c r="I24" s="3">
        <f>C24+E24+G24</f>
        <v>4</v>
      </c>
      <c r="J24" s="7">
        <f>H24+I24</f>
        <v>4</v>
      </c>
    </row>
    <row r="25" spans="1:10" ht="12.75">
      <c r="A25" t="s">
        <v>396</v>
      </c>
      <c r="B25" s="3">
        <v>0</v>
      </c>
      <c r="C25" s="3">
        <v>2</v>
      </c>
      <c r="D25" s="3">
        <v>0</v>
      </c>
      <c r="E25" s="3">
        <v>0</v>
      </c>
      <c r="F25" s="3">
        <v>0</v>
      </c>
      <c r="G25" s="3">
        <v>0</v>
      </c>
      <c r="H25" s="3">
        <f>B25+D25+F25</f>
        <v>4</v>
      </c>
      <c r="I25" s="3">
        <f>C25+E25+G25</f>
        <v>4</v>
      </c>
      <c r="J25" s="7">
        <f>H25+I25</f>
        <v>4</v>
      </c>
    </row>
    <row r="26" spans="1:10" ht="12.75">
      <c r="A26" t="s">
        <v>397</v>
      </c>
      <c r="B26" s="3">
        <v>1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f>B26+D26+F26</f>
        <v>4</v>
      </c>
      <c r="I26" s="3">
        <f>C26+E26+G26</f>
        <v>4</v>
      </c>
      <c r="J26" s="7">
        <f>H26+I26</f>
        <v>4</v>
      </c>
    </row>
    <row r="27" spans="1:10" ht="12.75">
      <c r="A27" t="s">
        <v>398</v>
      </c>
      <c r="B27" s="3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f>B27+D27+F27</f>
        <v>4</v>
      </c>
      <c r="I27" s="3">
        <f>C27+E27+G27</f>
        <v>4</v>
      </c>
      <c r="J27" s="7">
        <f>H27+I27</f>
        <v>4</v>
      </c>
    </row>
    <row r="28" spans="1:10" ht="12.75">
      <c r="A28" t="s">
        <v>399</v>
      </c>
      <c r="B28" s="3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f>B28+D28+F28</f>
        <v>4</v>
      </c>
      <c r="I28" s="3">
        <f>C28+E28+G28</f>
        <v>4</v>
      </c>
      <c r="J28" s="7">
        <f>H28+I28</f>
        <v>4</v>
      </c>
    </row>
    <row r="29" spans="1:10" ht="12.75">
      <c r="A29" t="s">
        <v>400</v>
      </c>
      <c r="B29" s="3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f>B29+D29+F29</f>
        <v>4</v>
      </c>
      <c r="I29" s="3">
        <f>C29+E29+G29</f>
        <v>4</v>
      </c>
      <c r="J29" s="7">
        <f>H29+I29</f>
        <v>4</v>
      </c>
    </row>
    <row r="30" spans="1:10" ht="12.75">
      <c r="A30" t="s">
        <v>401</v>
      </c>
      <c r="B30" s="3">
        <v>1</v>
      </c>
      <c r="C30" s="3">
        <v>1</v>
      </c>
      <c r="D30" s="3">
        <v>0</v>
      </c>
      <c r="E30" s="3">
        <v>0</v>
      </c>
      <c r="F30" s="3">
        <v>0</v>
      </c>
      <c r="G30" s="3">
        <v>0</v>
      </c>
      <c r="H30" s="3">
        <f>B30+D30+F30</f>
        <v>4</v>
      </c>
      <c r="I30" s="3">
        <f>C30+E30+G30</f>
        <v>4</v>
      </c>
      <c r="J30" s="7">
        <f>H30+I30</f>
        <v>4</v>
      </c>
    </row>
    <row r="31" spans="1:10" ht="12.75">
      <c r="A31" s="2" t="s">
        <v>378</v>
      </c>
      <c r="B31" s="7">
        <f>SUM(B10:B30)</f>
        <v>4</v>
      </c>
      <c r="C31" s="7">
        <f>SUM(C10:C30)</f>
        <v>4</v>
      </c>
      <c r="D31" s="7">
        <f>SUM(D10:D30)</f>
        <v>4</v>
      </c>
      <c r="E31" s="7">
        <f>SUM(E10:E30)</f>
        <v>4</v>
      </c>
      <c r="F31" s="7">
        <f>SUM(F10:F30)</f>
        <v>4</v>
      </c>
      <c r="G31" s="7">
        <f>SUM(G10:G30)</f>
        <v>4</v>
      </c>
      <c r="H31" s="7">
        <f>SUM(H10:H30)</f>
        <v>4</v>
      </c>
      <c r="I31" s="7">
        <f>SUM(I10:I30)</f>
        <v>4</v>
      </c>
      <c r="J31" s="7">
        <f>SUM(J10:J30)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402</v>
      </c>
    </row>
    <row r="5" spans="1:14" ht="12.75">
      <c r="A5" s="2" t="s">
        <v>403</v>
      </c>
      <c r="B5" s="2" t="s">
        <v>404</v>
      </c>
      <c r="D5" s="2" t="s">
        <v>405</v>
      </c>
      <c r="F5" s="2" t="s">
        <v>406</v>
      </c>
      <c r="H5" s="2" t="s">
        <v>157</v>
      </c>
      <c r="J5" s="2" t="s">
        <v>407</v>
      </c>
      <c r="L5" s="2" t="s">
        <v>408</v>
      </c>
      <c r="N5" s="2" t="s">
        <v>409</v>
      </c>
    </row>
    <row r="6" spans="2:15" ht="12.75">
      <c r="B6" t="s">
        <v>379</v>
      </c>
      <c r="C6" t="s">
        <v>380</v>
      </c>
      <c r="D6" t="s">
        <v>379</v>
      </c>
      <c r="E6" t="s">
        <v>380</v>
      </c>
      <c r="F6" t="s">
        <v>379</v>
      </c>
      <c r="G6" t="s">
        <v>380</v>
      </c>
      <c r="H6" t="s">
        <v>379</v>
      </c>
      <c r="I6" t="s">
        <v>380</v>
      </c>
      <c r="J6" t="s">
        <v>379</v>
      </c>
      <c r="K6" t="s">
        <v>380</v>
      </c>
      <c r="L6" t="s">
        <v>379</v>
      </c>
      <c r="M6" t="s">
        <v>380</v>
      </c>
      <c r="N6" t="s">
        <v>379</v>
      </c>
      <c r="O6" t="s">
        <v>380</v>
      </c>
    </row>
    <row r="7" spans="1:15" ht="12.75">
      <c r="A7" t="s">
        <v>102</v>
      </c>
      <c r="B7" s="8">
        <v>0</v>
      </c>
      <c r="C7" s="8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</row>
    <row r="8" spans="1:15" ht="12.75">
      <c r="A8" t="s">
        <v>103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0.31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</row>
    <row r="9" spans="1:15" ht="12.75">
      <c r="A9" t="s">
        <v>104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0.17</v>
      </c>
      <c r="I9" s="8">
        <v>0.17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</row>
    <row r="10" spans="1:15" ht="12.75">
      <c r="A10" s="2" t="s">
        <v>378</v>
      </c>
      <c r="B10" s="9">
        <f>SUM(B7:B9)</f>
        <v>4</v>
      </c>
      <c r="C10" s="9">
        <f>SUM(C7:C9)</f>
        <v>4</v>
      </c>
      <c r="D10" s="9">
        <f>SUM(D7:D9)</f>
        <v>4</v>
      </c>
      <c r="E10" s="9">
        <f>SUM(E7:E9)</f>
        <v>4</v>
      </c>
      <c r="F10" s="9">
        <f>SUM(F7:F9)</f>
        <v>4</v>
      </c>
      <c r="G10" s="9">
        <f>SUM(G7:G9)</f>
        <v>4</v>
      </c>
      <c r="H10" s="9">
        <f>SUM(H7:H9)</f>
        <v>4</v>
      </c>
      <c r="I10" s="9">
        <f>SUM(I7:I9)</f>
        <v>4</v>
      </c>
      <c r="J10" s="9">
        <f>SUM(J7:J9)</f>
        <v>4</v>
      </c>
      <c r="K10" s="9">
        <f>SUM(K7:K9)</f>
        <v>4</v>
      </c>
      <c r="L10" s="9">
        <f>SUM(L7:L9)</f>
        <v>4</v>
      </c>
      <c r="M10" s="9">
        <f>SUM(M7:M9)</f>
        <v>4</v>
      </c>
      <c r="N10" s="9">
        <f>SUM(N7:N9)</f>
        <v>4</v>
      </c>
      <c r="O10" s="9">
        <f>SUM(O7:O9)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410</v>
      </c>
    </row>
    <row r="5" spans="1:8" ht="12.75">
      <c r="A5" s="2" t="s">
        <v>411</v>
      </c>
      <c r="B5" s="2" t="s">
        <v>412</v>
      </c>
      <c r="D5" s="2" t="s">
        <v>413</v>
      </c>
      <c r="F5" s="2" t="s">
        <v>414</v>
      </c>
      <c r="H5" s="2" t="s">
        <v>415</v>
      </c>
    </row>
    <row r="6" spans="2:9" ht="12.75">
      <c r="B6" t="s">
        <v>379</v>
      </c>
      <c r="C6" t="s">
        <v>380</v>
      </c>
      <c r="D6" t="s">
        <v>379</v>
      </c>
      <c r="E6" t="s">
        <v>380</v>
      </c>
      <c r="F6" t="s">
        <v>379</v>
      </c>
      <c r="G6" t="s">
        <v>380</v>
      </c>
      <c r="H6" t="s">
        <v>379</v>
      </c>
      <c r="I6" t="s">
        <v>380</v>
      </c>
    </row>
    <row r="7" spans="1:9" ht="12.75">
      <c r="A7" s="2" t="s">
        <v>416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</row>
    <row r="9" spans="1:5" ht="12.75">
      <c r="A9" s="2" t="s">
        <v>403</v>
      </c>
      <c r="E9" s="2" t="s">
        <v>417</v>
      </c>
    </row>
    <row r="10" spans="1:9" ht="12.75">
      <c r="A10" t="s">
        <v>102</v>
      </c>
      <c r="B10" s="3">
        <v>0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ht="12.75">
      <c r="A11" s="2" t="s">
        <v>418</v>
      </c>
      <c r="B11" s="7">
        <f>SUM(B10:B10)</f>
        <v>4</v>
      </c>
      <c r="C11" s="7">
        <f>SUM(C10:C10)</f>
        <v>4</v>
      </c>
      <c r="D11" s="7">
        <f>SUM(D10:D10)</f>
        <v>4</v>
      </c>
      <c r="E11" s="7">
        <f>SUM(E10:E10)</f>
        <v>4</v>
      </c>
      <c r="F11" s="7">
        <f>SUM(F10:F10)</f>
        <v>4</v>
      </c>
      <c r="G11" s="7">
        <f>SUM(G10:G10)</f>
        <v>4</v>
      </c>
      <c r="H11" s="7">
        <f>SUM(H10:H10)</f>
        <v>4</v>
      </c>
      <c r="I11" s="7">
        <f>SUM(I10:I10)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419</v>
      </c>
    </row>
    <row r="5" spans="1:16" ht="12.75">
      <c r="A5" s="2" t="s">
        <v>373</v>
      </c>
      <c r="B5" s="2" t="s">
        <v>420</v>
      </c>
      <c r="D5" s="2" t="s">
        <v>421</v>
      </c>
      <c r="F5" s="2" t="s">
        <v>422</v>
      </c>
      <c r="H5" s="2" t="s">
        <v>423</v>
      </c>
      <c r="J5" s="2" t="s">
        <v>424</v>
      </c>
      <c r="L5" s="2" t="s">
        <v>425</v>
      </c>
      <c r="N5" s="2" t="s">
        <v>426</v>
      </c>
      <c r="P5" s="2" t="s">
        <v>427</v>
      </c>
    </row>
    <row r="6" spans="2:17" ht="12.75">
      <c r="B6" t="s">
        <v>379</v>
      </c>
      <c r="C6" t="s">
        <v>380</v>
      </c>
      <c r="D6" t="s">
        <v>379</v>
      </c>
      <c r="E6" t="s">
        <v>380</v>
      </c>
      <c r="F6" t="s">
        <v>379</v>
      </c>
      <c r="G6" t="s">
        <v>380</v>
      </c>
      <c r="H6" t="s">
        <v>379</v>
      </c>
      <c r="I6" t="s">
        <v>380</v>
      </c>
      <c r="J6" t="s">
        <v>379</v>
      </c>
      <c r="K6" t="s">
        <v>380</v>
      </c>
      <c r="L6" t="s">
        <v>379</v>
      </c>
      <c r="M6" t="s">
        <v>380</v>
      </c>
      <c r="N6" t="s">
        <v>379</v>
      </c>
      <c r="O6" t="s">
        <v>380</v>
      </c>
      <c r="P6" t="s">
        <v>379</v>
      </c>
      <c r="Q6" t="s">
        <v>380</v>
      </c>
    </row>
    <row r="7" spans="1:17" ht="12.75">
      <c r="A7" t="s">
        <v>428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1</v>
      </c>
    </row>
    <row r="8" spans="1:17" ht="12.75">
      <c r="A8" t="s">
        <v>384</v>
      </c>
      <c r="B8" s="3">
        <v>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</row>
    <row r="9" spans="1:17" ht="12.75">
      <c r="A9" t="s">
        <v>386</v>
      </c>
      <c r="B9" s="3">
        <v>0</v>
      </c>
      <c r="C9" s="3">
        <v>1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</row>
    <row r="10" spans="1:17" ht="12.75">
      <c r="A10" s="2" t="s">
        <v>378</v>
      </c>
      <c r="B10" s="7">
        <f>SUM(B7:B9)</f>
        <v>4</v>
      </c>
      <c r="C10" s="7">
        <f>SUM(C7:C9)</f>
        <v>4</v>
      </c>
      <c r="D10" s="7">
        <f>SUM(D7:D9)</f>
        <v>4</v>
      </c>
      <c r="E10" s="7">
        <f>SUM(E7:E9)</f>
        <v>4</v>
      </c>
      <c r="F10" s="7">
        <f>SUM(F7:F9)</f>
        <v>4</v>
      </c>
      <c r="G10" s="7">
        <f>SUM(G7:G9)</f>
        <v>4</v>
      </c>
      <c r="H10" s="7">
        <f>SUM(H7:H9)</f>
        <v>4</v>
      </c>
      <c r="I10" s="7">
        <f>SUM(I7:I9)</f>
        <v>4</v>
      </c>
      <c r="J10" s="7">
        <f>SUM(J7:J9)</f>
        <v>4</v>
      </c>
      <c r="K10" s="7">
        <f>SUM(K7:K9)</f>
        <v>4</v>
      </c>
      <c r="L10" s="7">
        <f>SUM(L7:L9)</f>
        <v>4</v>
      </c>
      <c r="M10" s="7">
        <f>SUM(M7:M9)</f>
        <v>4</v>
      </c>
      <c r="N10" s="7">
        <f>SUM(N7:N9)</f>
        <v>4</v>
      </c>
      <c r="O10" s="7">
        <f>SUM(O7:O9)</f>
        <v>4</v>
      </c>
      <c r="P10" s="7">
        <f>SUM(P7:P9)</f>
        <v>4</v>
      </c>
      <c r="Q10" s="7">
        <f>SUM(Q7:Q9)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429</v>
      </c>
    </row>
    <row r="5" spans="1:3" ht="12.75">
      <c r="A5" s="2" t="s">
        <v>430</v>
      </c>
      <c r="B5" s="2" t="s">
        <v>431</v>
      </c>
      <c r="C5" s="2" t="s">
        <v>432</v>
      </c>
    </row>
    <row r="7" spans="1:3" ht="12.75">
      <c r="A7" t="s">
        <v>385</v>
      </c>
      <c r="B7" t="s">
        <v>384</v>
      </c>
      <c r="C7" s="3">
        <v>1</v>
      </c>
    </row>
    <row r="8" spans="1:3" ht="12.75">
      <c r="A8" s="2" t="s">
        <v>433</v>
      </c>
      <c r="C8" s="7">
        <f>SUM(C6:C7)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434</v>
      </c>
    </row>
    <row r="5" spans="2:18" ht="12.75">
      <c r="B5" s="2" t="s">
        <v>435</v>
      </c>
      <c r="D5" s="2" t="s">
        <v>436</v>
      </c>
      <c r="F5" s="2" t="s">
        <v>437</v>
      </c>
      <c r="H5" s="2" t="s">
        <v>438</v>
      </c>
      <c r="J5" s="2" t="s">
        <v>439</v>
      </c>
      <c r="L5" s="2" t="s">
        <v>440</v>
      </c>
      <c r="N5" s="2" t="s">
        <v>441</v>
      </c>
      <c r="P5" s="2" t="s">
        <v>442</v>
      </c>
      <c r="R5" s="2" t="s">
        <v>378</v>
      </c>
    </row>
    <row r="6" spans="1:17" ht="12.75">
      <c r="A6" s="2" t="s">
        <v>373</v>
      </c>
      <c r="B6" t="s">
        <v>379</v>
      </c>
      <c r="C6" t="s">
        <v>380</v>
      </c>
      <c r="D6" t="s">
        <v>379</v>
      </c>
      <c r="E6" t="s">
        <v>380</v>
      </c>
      <c r="F6" t="s">
        <v>379</v>
      </c>
      <c r="G6" t="s">
        <v>380</v>
      </c>
      <c r="H6" t="s">
        <v>379</v>
      </c>
      <c r="I6" t="s">
        <v>380</v>
      </c>
      <c r="J6" t="s">
        <v>379</v>
      </c>
      <c r="K6" t="s">
        <v>380</v>
      </c>
      <c r="L6" t="s">
        <v>379</v>
      </c>
      <c r="M6" t="s">
        <v>380</v>
      </c>
      <c r="N6" t="s">
        <v>379</v>
      </c>
      <c r="O6" t="s">
        <v>380</v>
      </c>
      <c r="P6" t="s">
        <v>379</v>
      </c>
      <c r="Q6" t="s">
        <v>380</v>
      </c>
    </row>
    <row r="7" spans="1:18" ht="12.75">
      <c r="A7" t="s">
        <v>387</v>
      </c>
      <c r="B7" s="3">
        <v>0</v>
      </c>
      <c r="C7" s="3">
        <v>1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7">
        <f>SUM(B7:Q7)</f>
        <v>4</v>
      </c>
    </row>
    <row r="8" spans="1:18" ht="12.75">
      <c r="A8" t="s">
        <v>388</v>
      </c>
      <c r="B8" s="3">
        <v>1</v>
      </c>
      <c r="C8" s="3">
        <v>1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7">
        <f>SUM(B8:Q8)</f>
        <v>4</v>
      </c>
    </row>
    <row r="9" spans="1:18" ht="12.75">
      <c r="A9" t="s">
        <v>391</v>
      </c>
      <c r="B9" s="3">
        <v>0</v>
      </c>
      <c r="C9" s="3">
        <v>1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7">
        <f>SUM(B9:Q9)</f>
        <v>4</v>
      </c>
    </row>
    <row r="10" spans="1:18" ht="12.75">
      <c r="A10" t="s">
        <v>395</v>
      </c>
      <c r="B10" s="3">
        <v>0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7">
        <f>SUM(B10:Q10)</f>
        <v>4</v>
      </c>
    </row>
    <row r="11" spans="1:18" ht="12.75">
      <c r="A11" s="2" t="s">
        <v>378</v>
      </c>
      <c r="B11" s="7">
        <f>SUM(B7:B10)</f>
        <v>4</v>
      </c>
      <c r="C11" s="7">
        <f>SUM(C7:C10)</f>
        <v>4</v>
      </c>
      <c r="D11" s="7">
        <f>SUM(D7:D10)</f>
        <v>4</v>
      </c>
      <c r="E11" s="7">
        <f>SUM(E7:E10)</f>
        <v>4</v>
      </c>
      <c r="F11" s="7">
        <f>SUM(F7:F10)</f>
        <v>4</v>
      </c>
      <c r="G11" s="7">
        <f>SUM(G7:G10)</f>
        <v>4</v>
      </c>
      <c r="H11" s="7">
        <f>SUM(H7:H10)</f>
        <v>4</v>
      </c>
      <c r="I11" s="7">
        <f>SUM(I7:I10)</f>
        <v>4</v>
      </c>
      <c r="J11" s="7">
        <f>SUM(J7:J10)</f>
        <v>4</v>
      </c>
      <c r="K11" s="7">
        <f>SUM(K7:K10)</f>
        <v>4</v>
      </c>
      <c r="L11" s="7">
        <f>SUM(L7:L10)</f>
        <v>4</v>
      </c>
      <c r="M11" s="7">
        <f>SUM(M7:M10)</f>
        <v>4</v>
      </c>
      <c r="N11" s="7">
        <f>SUM(N7:N10)</f>
        <v>4</v>
      </c>
      <c r="O11" s="7">
        <f>SUM(O7:O10)</f>
        <v>4</v>
      </c>
      <c r="P11" s="7">
        <f>SUM(P7:P10)</f>
        <v>4</v>
      </c>
      <c r="Q11" s="7">
        <f>SUM(Q7:Q10)</f>
        <v>4</v>
      </c>
      <c r="R11" s="7">
        <f>SUM(R7:R10)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9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443</v>
      </c>
    </row>
    <row r="5" spans="2:22" ht="12.75">
      <c r="B5" s="2" t="s">
        <v>444</v>
      </c>
      <c r="D5" s="2" t="s">
        <v>442</v>
      </c>
      <c r="F5" s="2" t="s">
        <v>445</v>
      </c>
      <c r="H5" s="2" t="s">
        <v>446</v>
      </c>
      <c r="J5" s="2" t="s">
        <v>447</v>
      </c>
      <c r="L5" s="2" t="s">
        <v>448</v>
      </c>
      <c r="N5" s="2" t="s">
        <v>449</v>
      </c>
      <c r="P5" s="2" t="s">
        <v>450</v>
      </c>
      <c r="R5" s="2" t="s">
        <v>451</v>
      </c>
      <c r="T5" s="2" t="s">
        <v>452</v>
      </c>
      <c r="V5" s="2" t="s">
        <v>453</v>
      </c>
    </row>
    <row r="6" spans="1:21" ht="12.75">
      <c r="A6" s="2" t="s">
        <v>373</v>
      </c>
      <c r="B6" t="s">
        <v>379</v>
      </c>
      <c r="C6" t="s">
        <v>380</v>
      </c>
      <c r="D6" t="s">
        <v>379</v>
      </c>
      <c r="E6" t="s">
        <v>380</v>
      </c>
      <c r="F6" t="s">
        <v>379</v>
      </c>
      <c r="G6" t="s">
        <v>380</v>
      </c>
      <c r="H6" t="s">
        <v>379</v>
      </c>
      <c r="I6" t="s">
        <v>380</v>
      </c>
      <c r="J6" t="s">
        <v>379</v>
      </c>
      <c r="K6" t="s">
        <v>380</v>
      </c>
      <c r="L6" t="s">
        <v>379</v>
      </c>
      <c r="M6" t="s">
        <v>380</v>
      </c>
      <c r="N6" t="s">
        <v>379</v>
      </c>
      <c r="O6" t="s">
        <v>380</v>
      </c>
      <c r="P6" t="s">
        <v>379</v>
      </c>
      <c r="Q6" t="s">
        <v>380</v>
      </c>
      <c r="R6" t="s">
        <v>379</v>
      </c>
      <c r="S6" t="s">
        <v>380</v>
      </c>
      <c r="T6" t="s">
        <v>379</v>
      </c>
      <c r="U6" t="s">
        <v>380</v>
      </c>
    </row>
    <row r="7" spans="1:22" ht="12.75">
      <c r="A7" t="s">
        <v>399</v>
      </c>
      <c r="B7" s="3">
        <v>0</v>
      </c>
      <c r="C7" s="3">
        <v>0</v>
      </c>
      <c r="D7" s="3">
        <v>0</v>
      </c>
      <c r="E7" s="3">
        <v>0</v>
      </c>
      <c r="F7" s="3">
        <v>2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7">
        <f>SUM(B7:U7)</f>
        <v>4</v>
      </c>
    </row>
    <row r="8" spans="1:22" ht="12.75">
      <c r="A8" t="s">
        <v>401</v>
      </c>
      <c r="B8" s="3">
        <v>0</v>
      </c>
      <c r="C8" s="3">
        <v>0</v>
      </c>
      <c r="D8" s="3">
        <v>0</v>
      </c>
      <c r="E8" s="3">
        <v>0</v>
      </c>
      <c r="F8" s="3">
        <v>1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7">
        <f>SUM(B8:U8)</f>
        <v>4</v>
      </c>
    </row>
    <row r="9" spans="1:22" ht="12.75">
      <c r="A9" s="2" t="s">
        <v>378</v>
      </c>
      <c r="B9" s="7">
        <f>SUM(B7:B8)</f>
        <v>4</v>
      </c>
      <c r="C9" s="7">
        <f>SUM(C7:C8)</f>
        <v>4</v>
      </c>
      <c r="D9" s="7">
        <f>SUM(D7:D8)</f>
        <v>4</v>
      </c>
      <c r="E9" s="7">
        <f>SUM(E7:E8)</f>
        <v>4</v>
      </c>
      <c r="F9" s="7">
        <f>SUM(F7:F8)</f>
        <v>4</v>
      </c>
      <c r="G9" s="7">
        <f>SUM(G7:G8)</f>
        <v>4</v>
      </c>
      <c r="H9" s="7">
        <f>SUM(H7:H8)</f>
        <v>4</v>
      </c>
      <c r="I9" s="7">
        <f>SUM(I7:I8)</f>
        <v>4</v>
      </c>
      <c r="J9" s="7">
        <f>SUM(J7:J8)</f>
        <v>4</v>
      </c>
      <c r="K9" s="7">
        <f>SUM(K7:K8)</f>
        <v>4</v>
      </c>
      <c r="L9" s="7">
        <f>SUM(L7:L8)</f>
        <v>4</v>
      </c>
      <c r="M9" s="7">
        <f>SUM(M7:M8)</f>
        <v>4</v>
      </c>
      <c r="N9" s="7">
        <f>SUM(N7:N8)</f>
        <v>4</v>
      </c>
      <c r="O9" s="7">
        <f>SUM(O7:O8)</f>
        <v>4</v>
      </c>
      <c r="P9" s="7">
        <f>SUM(P7:P8)</f>
        <v>4</v>
      </c>
      <c r="Q9" s="7">
        <f>SUM(Q7:Q8)</f>
        <v>4</v>
      </c>
      <c r="R9" s="7">
        <f>SUM(R7:R8)</f>
        <v>4</v>
      </c>
      <c r="S9" s="7">
        <f>SUM(S7:S8)</f>
        <v>4</v>
      </c>
      <c r="T9" s="7">
        <f>SUM(T7:T8)</f>
        <v>4</v>
      </c>
      <c r="U9" s="7">
        <f>SUM(U7:U8)</f>
        <v>4</v>
      </c>
      <c r="V9" s="7">
        <f>SUM(V7:V8)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454</v>
      </c>
    </row>
    <row r="5" spans="1:22" ht="12.75">
      <c r="A5" s="2" t="s">
        <v>455</v>
      </c>
      <c r="B5" s="2" t="s">
        <v>456</v>
      </c>
      <c r="D5" s="2" t="s">
        <v>457</v>
      </c>
      <c r="F5" s="2" t="s">
        <v>458</v>
      </c>
      <c r="H5" s="2" t="s">
        <v>459</v>
      </c>
      <c r="J5" s="2" t="s">
        <v>460</v>
      </c>
      <c r="L5" s="2" t="s">
        <v>461</v>
      </c>
      <c r="N5" s="2" t="s">
        <v>462</v>
      </c>
      <c r="P5" s="2" t="s">
        <v>463</v>
      </c>
      <c r="R5" s="2" t="s">
        <v>464</v>
      </c>
      <c r="T5" s="2" t="s">
        <v>465</v>
      </c>
      <c r="V5" s="2" t="s">
        <v>378</v>
      </c>
    </row>
    <row r="6" spans="1:21" ht="12.75">
      <c r="A6" s="2" t="s">
        <v>373</v>
      </c>
      <c r="B6" t="s">
        <v>379</v>
      </c>
      <c r="C6" t="s">
        <v>380</v>
      </c>
      <c r="D6" t="s">
        <v>379</v>
      </c>
      <c r="E6" t="s">
        <v>380</v>
      </c>
      <c r="F6" t="s">
        <v>379</v>
      </c>
      <c r="G6" t="s">
        <v>380</v>
      </c>
      <c r="H6" t="s">
        <v>379</v>
      </c>
      <c r="I6" t="s">
        <v>380</v>
      </c>
      <c r="J6" t="s">
        <v>379</v>
      </c>
      <c r="K6" t="s">
        <v>380</v>
      </c>
      <c r="L6" t="s">
        <v>379</v>
      </c>
      <c r="M6" t="s">
        <v>380</v>
      </c>
      <c r="N6" t="s">
        <v>379</v>
      </c>
      <c r="O6" t="s">
        <v>380</v>
      </c>
      <c r="P6" t="s">
        <v>379</v>
      </c>
      <c r="Q6" t="s">
        <v>380</v>
      </c>
      <c r="R6" t="s">
        <v>379</v>
      </c>
      <c r="S6" t="s">
        <v>380</v>
      </c>
      <c r="T6" t="s">
        <v>379</v>
      </c>
      <c r="U6" t="s">
        <v>380</v>
      </c>
    </row>
    <row r="7" spans="1:22" ht="12.75">
      <c r="A7" t="s">
        <v>381</v>
      </c>
      <c r="B7" s="3">
        <v>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7">
        <f>SUM(B7:U7)</f>
        <v>4</v>
      </c>
    </row>
    <row r="8" spans="1:22" ht="12.75">
      <c r="A8" t="s">
        <v>382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2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7">
        <f>SUM(B8:U8)</f>
        <v>4</v>
      </c>
    </row>
    <row r="9" spans="1:22" ht="12.75">
      <c r="A9" t="s">
        <v>383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1</v>
      </c>
      <c r="O9" s="3">
        <v>0</v>
      </c>
      <c r="P9" s="3">
        <v>0</v>
      </c>
      <c r="Q9" s="3">
        <v>1</v>
      </c>
      <c r="R9" s="3">
        <v>0</v>
      </c>
      <c r="S9" s="3">
        <v>0</v>
      </c>
      <c r="T9" s="3">
        <v>0</v>
      </c>
      <c r="U9" s="3">
        <v>0</v>
      </c>
      <c r="V9" s="7">
        <f>SUM(B9:U9)</f>
        <v>4</v>
      </c>
    </row>
    <row r="10" spans="1:22" ht="12.75">
      <c r="A10" t="s">
        <v>384</v>
      </c>
      <c r="B10" s="3">
        <v>2</v>
      </c>
      <c r="C10" s="3">
        <v>0</v>
      </c>
      <c r="D10" s="3">
        <v>2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7">
        <f>SUM(B10:U10)</f>
        <v>4</v>
      </c>
    </row>
    <row r="11" spans="1:22" ht="12.75">
      <c r="A11" t="s">
        <v>385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1</v>
      </c>
      <c r="P11" s="3">
        <v>2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7">
        <f>SUM(B11:U11)</f>
        <v>4</v>
      </c>
    </row>
    <row r="12" spans="1:22" ht="12.75">
      <c r="A12" t="s">
        <v>386</v>
      </c>
      <c r="B12" s="3">
        <v>0</v>
      </c>
      <c r="C12" s="3">
        <v>0</v>
      </c>
      <c r="D12" s="3">
        <v>0</v>
      </c>
      <c r="E12" s="3">
        <v>4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2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7">
        <f>SUM(B12:U12)</f>
        <v>4</v>
      </c>
    </row>
    <row r="13" spans="1:22" ht="12.75">
      <c r="A13" t="s">
        <v>387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</v>
      </c>
      <c r="O13" s="3">
        <v>1</v>
      </c>
      <c r="P13" s="3">
        <v>0</v>
      </c>
      <c r="Q13" s="3">
        <v>0</v>
      </c>
      <c r="R13" s="3">
        <v>1</v>
      </c>
      <c r="S13" s="3">
        <v>0</v>
      </c>
      <c r="T13" s="3">
        <v>0</v>
      </c>
      <c r="U13" s="3">
        <v>0</v>
      </c>
      <c r="V13" s="7">
        <f>SUM(B13:U13)</f>
        <v>4</v>
      </c>
    </row>
    <row r="14" spans="1:22" ht="12.75">
      <c r="A14" t="s">
        <v>388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10</v>
      </c>
      <c r="P14" s="3">
        <v>3</v>
      </c>
      <c r="Q14" s="3">
        <v>2</v>
      </c>
      <c r="R14" s="3">
        <v>0</v>
      </c>
      <c r="S14" s="3">
        <v>0</v>
      </c>
      <c r="T14" s="3">
        <v>0</v>
      </c>
      <c r="U14" s="3">
        <v>0</v>
      </c>
      <c r="V14" s="7">
        <f>SUM(B14:U14)</f>
        <v>4</v>
      </c>
    </row>
    <row r="15" spans="1:22" ht="12.75">
      <c r="A15" t="s">
        <v>389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2</v>
      </c>
      <c r="R15" s="3">
        <v>0</v>
      </c>
      <c r="S15" s="3">
        <v>0</v>
      </c>
      <c r="T15" s="3">
        <v>0</v>
      </c>
      <c r="U15" s="3">
        <v>0</v>
      </c>
      <c r="V15" s="7">
        <f>SUM(B15:U15)</f>
        <v>4</v>
      </c>
    </row>
    <row r="16" spans="1:22" ht="12.75">
      <c r="A16" t="s">
        <v>390</v>
      </c>
      <c r="B16" s="3">
        <v>0</v>
      </c>
      <c r="C16" s="3">
        <v>0</v>
      </c>
      <c r="D16" s="3">
        <v>0</v>
      </c>
      <c r="E16" s="3">
        <v>0</v>
      </c>
      <c r="F16" s="3">
        <v>3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1</v>
      </c>
      <c r="R16" s="3">
        <v>0</v>
      </c>
      <c r="S16" s="3">
        <v>0</v>
      </c>
      <c r="T16" s="3">
        <v>0</v>
      </c>
      <c r="U16" s="3">
        <v>0</v>
      </c>
      <c r="V16" s="7">
        <f>SUM(B16:U16)</f>
        <v>4</v>
      </c>
    </row>
    <row r="17" spans="1:22" ht="12.75">
      <c r="A17" t="s">
        <v>391</v>
      </c>
      <c r="B17" s="3">
        <v>0</v>
      </c>
      <c r="C17" s="3">
        <v>0</v>
      </c>
      <c r="D17" s="3">
        <v>2</v>
      </c>
      <c r="E17" s="3">
        <v>0</v>
      </c>
      <c r="F17" s="3">
        <v>2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7">
        <f>SUM(B17:U17)</f>
        <v>4</v>
      </c>
    </row>
    <row r="18" spans="1:22" ht="12.75">
      <c r="A18" t="s">
        <v>392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1</v>
      </c>
      <c r="P18" s="3">
        <v>1</v>
      </c>
      <c r="Q18" s="3">
        <v>1</v>
      </c>
      <c r="R18" s="3">
        <v>0</v>
      </c>
      <c r="S18" s="3">
        <v>0</v>
      </c>
      <c r="T18" s="3">
        <v>0</v>
      </c>
      <c r="U18" s="3">
        <v>0</v>
      </c>
      <c r="V18" s="7">
        <f>SUM(B18:U18)</f>
        <v>4</v>
      </c>
    </row>
    <row r="19" spans="1:22" ht="12.75">
      <c r="A19" t="s">
        <v>393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1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7">
        <f>SUM(B19:U19)</f>
        <v>4</v>
      </c>
    </row>
    <row r="20" spans="1:22" ht="12.75">
      <c r="A20" t="s">
        <v>394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1</v>
      </c>
      <c r="O20" s="3">
        <v>0</v>
      </c>
      <c r="P20" s="3">
        <v>3</v>
      </c>
      <c r="Q20" s="3">
        <v>1</v>
      </c>
      <c r="R20" s="3">
        <v>0</v>
      </c>
      <c r="S20" s="3">
        <v>0</v>
      </c>
      <c r="T20" s="3">
        <v>0</v>
      </c>
      <c r="U20" s="3">
        <v>0</v>
      </c>
      <c r="V20" s="7">
        <f>SUM(B20:U20)</f>
        <v>4</v>
      </c>
    </row>
    <row r="21" spans="1:22" ht="12.75">
      <c r="A21" t="s">
        <v>395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2</v>
      </c>
      <c r="O21" s="3">
        <v>0</v>
      </c>
      <c r="P21" s="3">
        <v>2</v>
      </c>
      <c r="Q21" s="3">
        <v>2</v>
      </c>
      <c r="R21" s="3">
        <v>0</v>
      </c>
      <c r="S21" s="3">
        <v>0</v>
      </c>
      <c r="T21" s="3">
        <v>0</v>
      </c>
      <c r="U21" s="3">
        <v>0</v>
      </c>
      <c r="V21" s="7">
        <f>SUM(B21:U21)</f>
        <v>4</v>
      </c>
    </row>
    <row r="22" spans="1:22" ht="12.75">
      <c r="A22" t="s">
        <v>396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2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7">
        <f>SUM(B22:U22)</f>
        <v>4</v>
      </c>
    </row>
    <row r="23" spans="1:22" ht="12.75">
      <c r="A23" t="s">
        <v>397</v>
      </c>
      <c r="B23" s="3">
        <v>0</v>
      </c>
      <c r="C23" s="3">
        <v>0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7">
        <f>SUM(B23:U23)</f>
        <v>4</v>
      </c>
    </row>
    <row r="24" spans="1:22" ht="12.75">
      <c r="A24" t="s">
        <v>398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7">
        <f>SUM(B24:U24)</f>
        <v>4</v>
      </c>
    </row>
    <row r="25" spans="1:22" ht="12.75">
      <c r="A25" t="s">
        <v>399</v>
      </c>
      <c r="B25" s="3">
        <v>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7">
        <f>SUM(B25:U25)</f>
        <v>4</v>
      </c>
    </row>
    <row r="26" spans="1:22" ht="12.75">
      <c r="A26" t="s">
        <v>400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1</v>
      </c>
      <c r="S26" s="3">
        <v>0</v>
      </c>
      <c r="T26" s="3">
        <v>0</v>
      </c>
      <c r="U26" s="3">
        <v>0</v>
      </c>
      <c r="V26" s="7">
        <f>SUM(B26:U26)</f>
        <v>4</v>
      </c>
    </row>
    <row r="27" spans="1:22" ht="12.75">
      <c r="A27" t="s">
        <v>401</v>
      </c>
      <c r="B27" s="3">
        <v>1</v>
      </c>
      <c r="C27" s="3">
        <v>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7">
        <f>SUM(B27:U27)</f>
        <v>4</v>
      </c>
    </row>
    <row r="28" spans="1:22" ht="12.75">
      <c r="A28" s="2" t="s">
        <v>378</v>
      </c>
      <c r="B28" s="7">
        <f>SUM(B7:B27)</f>
        <v>4</v>
      </c>
      <c r="C28" s="7">
        <f>SUM(C7:C27)</f>
        <v>4</v>
      </c>
      <c r="D28" s="7">
        <f>SUM(D7:D27)</f>
        <v>4</v>
      </c>
      <c r="E28" s="7">
        <f>SUM(E7:E27)</f>
        <v>4</v>
      </c>
      <c r="F28" s="7">
        <f>SUM(F7:F27)</f>
        <v>4</v>
      </c>
      <c r="G28" s="7">
        <f>SUM(G7:G27)</f>
        <v>4</v>
      </c>
      <c r="H28" s="7">
        <f>SUM(H7:H27)</f>
        <v>4</v>
      </c>
      <c r="I28" s="7">
        <f>SUM(I7:I27)</f>
        <v>4</v>
      </c>
      <c r="J28" s="7">
        <f>SUM(J7:J27)</f>
        <v>4</v>
      </c>
      <c r="K28" s="7">
        <f>SUM(K7:K27)</f>
        <v>4</v>
      </c>
      <c r="L28" s="7">
        <f>SUM(L7:L27)</f>
        <v>4</v>
      </c>
      <c r="M28" s="7">
        <f>SUM(M7:M27)</f>
        <v>4</v>
      </c>
      <c r="N28" s="7">
        <f>SUM(N7:N27)</f>
        <v>4</v>
      </c>
      <c r="O28" s="7">
        <f>SUM(O7:O27)</f>
        <v>4</v>
      </c>
      <c r="P28" s="7">
        <f>SUM(P7:P27)</f>
        <v>4</v>
      </c>
      <c r="Q28" s="7">
        <f>SUM(Q7:Q27)</f>
        <v>4</v>
      </c>
      <c r="R28" s="7">
        <f>SUM(R7:R27)</f>
        <v>4</v>
      </c>
      <c r="S28" s="7">
        <f>SUM(S7:S27)</f>
        <v>4</v>
      </c>
      <c r="T28" s="7">
        <f>SUM(T7:T27)</f>
        <v>4</v>
      </c>
      <c r="U28" s="7">
        <f>SUM(U7:U27)</f>
        <v>4</v>
      </c>
      <c r="V28" s="7">
        <f>SUM(V7:V27)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466</v>
      </c>
    </row>
    <row r="5" spans="1:26" ht="12.75">
      <c r="A5" s="2" t="s">
        <v>467</v>
      </c>
      <c r="B5" s="2" t="s">
        <v>468</v>
      </c>
      <c r="D5" s="2" t="s">
        <v>469</v>
      </c>
      <c r="F5" s="2" t="s">
        <v>470</v>
      </c>
      <c r="H5" s="2" t="s">
        <v>471</v>
      </c>
      <c r="J5" s="2" t="s">
        <v>472</v>
      </c>
      <c r="L5" s="2" t="s">
        <v>473</v>
      </c>
      <c r="N5" s="2" t="s">
        <v>474</v>
      </c>
      <c r="P5" s="2" t="s">
        <v>475</v>
      </c>
      <c r="R5" s="2" t="s">
        <v>476</v>
      </c>
      <c r="T5" s="2" t="s">
        <v>477</v>
      </c>
      <c r="V5" s="2" t="s">
        <v>478</v>
      </c>
      <c r="X5" s="2" t="s">
        <v>479</v>
      </c>
      <c r="Z5" s="2" t="s">
        <v>378</v>
      </c>
    </row>
    <row r="6" spans="1:25" ht="12.75">
      <c r="A6" s="2" t="s">
        <v>373</v>
      </c>
      <c r="B6" t="s">
        <v>379</v>
      </c>
      <c r="C6" t="s">
        <v>380</v>
      </c>
      <c r="D6" t="s">
        <v>379</v>
      </c>
      <c r="E6" t="s">
        <v>380</v>
      </c>
      <c r="F6" t="s">
        <v>379</v>
      </c>
      <c r="G6" t="s">
        <v>380</v>
      </c>
      <c r="H6" t="s">
        <v>379</v>
      </c>
      <c r="I6" t="s">
        <v>380</v>
      </c>
      <c r="J6" t="s">
        <v>379</v>
      </c>
      <c r="K6" t="s">
        <v>380</v>
      </c>
      <c r="L6" t="s">
        <v>379</v>
      </c>
      <c r="M6" t="s">
        <v>380</v>
      </c>
      <c r="N6" t="s">
        <v>379</v>
      </c>
      <c r="O6" t="s">
        <v>380</v>
      </c>
      <c r="P6" t="s">
        <v>379</v>
      </c>
      <c r="Q6" t="s">
        <v>380</v>
      </c>
      <c r="R6" t="s">
        <v>379</v>
      </c>
      <c r="S6" t="s">
        <v>380</v>
      </c>
      <c r="T6" t="s">
        <v>379</v>
      </c>
      <c r="U6" t="s">
        <v>380</v>
      </c>
      <c r="V6" t="s">
        <v>379</v>
      </c>
      <c r="W6" t="s">
        <v>380</v>
      </c>
      <c r="X6" t="s">
        <v>379</v>
      </c>
      <c r="Y6" t="s">
        <v>380</v>
      </c>
    </row>
    <row r="7" spans="1:26" ht="12.75">
      <c r="A7" t="s">
        <v>381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1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7">
        <f>SUM(B7:Y7)</f>
        <v>4</v>
      </c>
    </row>
    <row r="8" spans="1:26" ht="12.75">
      <c r="A8" t="s">
        <v>382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2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7">
        <f>SUM(B8:Y8)</f>
        <v>4</v>
      </c>
    </row>
    <row r="9" spans="1:26" ht="12.75">
      <c r="A9" t="s">
        <v>383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1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7">
        <f>SUM(B9:Y9)</f>
        <v>4</v>
      </c>
    </row>
    <row r="10" spans="1:26" ht="12.75">
      <c r="A10" t="s">
        <v>384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2</v>
      </c>
      <c r="M10" s="3">
        <v>0</v>
      </c>
      <c r="N10" s="3">
        <v>1</v>
      </c>
      <c r="O10" s="3">
        <v>0</v>
      </c>
      <c r="P10" s="3">
        <v>1</v>
      </c>
      <c r="Q10" s="3">
        <v>0</v>
      </c>
      <c r="R10" s="3">
        <v>1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7">
        <f>SUM(B10:Y10)</f>
        <v>4</v>
      </c>
    </row>
    <row r="11" spans="1:26" ht="12.75">
      <c r="A11" t="s">
        <v>385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1</v>
      </c>
      <c r="R11" s="3">
        <v>2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7">
        <f>SUM(B11:Y11)</f>
        <v>4</v>
      </c>
    </row>
    <row r="12" spans="1:26" ht="12.75">
      <c r="A12" t="s">
        <v>386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1</v>
      </c>
      <c r="N12" s="3">
        <v>0</v>
      </c>
      <c r="O12" s="3">
        <v>1</v>
      </c>
      <c r="P12" s="3">
        <v>0</v>
      </c>
      <c r="Q12" s="3">
        <v>0</v>
      </c>
      <c r="R12" s="3">
        <v>2</v>
      </c>
      <c r="S12" s="3">
        <v>1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7">
        <f>SUM(B12:Y12)</f>
        <v>4</v>
      </c>
    </row>
    <row r="13" spans="1:26" ht="12.75">
      <c r="A13" t="s">
        <v>387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  <c r="T13" s="3">
        <v>0</v>
      </c>
      <c r="U13" s="3">
        <v>0</v>
      </c>
      <c r="V13" s="3">
        <v>2</v>
      </c>
      <c r="W13" s="3">
        <v>0</v>
      </c>
      <c r="X13" s="3">
        <v>0</v>
      </c>
      <c r="Y13" s="3">
        <v>0</v>
      </c>
      <c r="Z13" s="7">
        <f>SUM(B13:Y13)</f>
        <v>4</v>
      </c>
    </row>
    <row r="14" spans="1:26" ht="12.75">
      <c r="A14" t="s">
        <v>388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1</v>
      </c>
      <c r="S14" s="3">
        <v>2</v>
      </c>
      <c r="T14" s="3">
        <v>1</v>
      </c>
      <c r="U14" s="3">
        <v>7</v>
      </c>
      <c r="V14" s="3">
        <v>1</v>
      </c>
      <c r="W14" s="3">
        <v>3</v>
      </c>
      <c r="X14" s="3">
        <v>0</v>
      </c>
      <c r="Y14" s="3">
        <v>0</v>
      </c>
      <c r="Z14" s="7">
        <f>SUM(B14:Y14)</f>
        <v>4</v>
      </c>
    </row>
    <row r="15" spans="1:26" ht="12.75">
      <c r="A15" t="s">
        <v>389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7">
        <f>SUM(B15:Y15)</f>
        <v>4</v>
      </c>
    </row>
    <row r="16" spans="1:26" ht="12.75">
      <c r="A16" t="s">
        <v>390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2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1</v>
      </c>
      <c r="V16" s="3">
        <v>0</v>
      </c>
      <c r="W16" s="3">
        <v>0</v>
      </c>
      <c r="X16" s="3">
        <v>0</v>
      </c>
      <c r="Y16" s="3">
        <v>0</v>
      </c>
      <c r="Z16" s="7">
        <f>SUM(B16:Y16)</f>
        <v>4</v>
      </c>
    </row>
    <row r="17" spans="1:26" ht="12.75">
      <c r="A17" t="s">
        <v>391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2</v>
      </c>
      <c r="M17" s="3">
        <v>1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7">
        <f>SUM(B17:Y17)</f>
        <v>4</v>
      </c>
    </row>
    <row r="18" spans="1:26" ht="12.75">
      <c r="A18" t="s">
        <v>392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  <c r="U18" s="3">
        <v>2</v>
      </c>
      <c r="V18" s="3">
        <v>0</v>
      </c>
      <c r="W18" s="3">
        <v>0</v>
      </c>
      <c r="X18" s="3">
        <v>0</v>
      </c>
      <c r="Y18" s="3">
        <v>0</v>
      </c>
      <c r="Z18" s="7">
        <f>SUM(B18:Y18)</f>
        <v>4</v>
      </c>
    </row>
    <row r="19" spans="1:26" ht="12.75">
      <c r="A19" t="s">
        <v>393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7">
        <f>SUM(B19:Y19)</f>
        <v>4</v>
      </c>
    </row>
    <row r="20" spans="1:26" ht="12.75">
      <c r="A20" t="s">
        <v>394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1</v>
      </c>
      <c r="S20" s="3">
        <v>1</v>
      </c>
      <c r="T20" s="3">
        <v>1</v>
      </c>
      <c r="U20" s="3">
        <v>0</v>
      </c>
      <c r="V20" s="3">
        <v>2</v>
      </c>
      <c r="W20" s="3">
        <v>0</v>
      </c>
      <c r="X20" s="3">
        <v>0</v>
      </c>
      <c r="Y20" s="3">
        <v>0</v>
      </c>
      <c r="Z20" s="7">
        <f>SUM(B20:Y20)</f>
        <v>4</v>
      </c>
    </row>
    <row r="21" spans="1:26" ht="12.75">
      <c r="A21" t="s">
        <v>395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  <c r="S21" s="3">
        <v>0</v>
      </c>
      <c r="T21" s="3">
        <v>3</v>
      </c>
      <c r="U21" s="3">
        <v>2</v>
      </c>
      <c r="V21" s="3">
        <v>0</v>
      </c>
      <c r="W21" s="3">
        <v>0</v>
      </c>
      <c r="X21" s="3">
        <v>0</v>
      </c>
      <c r="Y21" s="3">
        <v>0</v>
      </c>
      <c r="Z21" s="7">
        <f>SUM(B21:Y21)</f>
        <v>4</v>
      </c>
    </row>
    <row r="22" spans="1:26" ht="12.75">
      <c r="A22" t="s">
        <v>396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2</v>
      </c>
      <c r="V22" s="3">
        <v>0</v>
      </c>
      <c r="W22" s="3">
        <v>0</v>
      </c>
      <c r="X22" s="3">
        <v>0</v>
      </c>
      <c r="Y22" s="3">
        <v>0</v>
      </c>
      <c r="Z22" s="7">
        <f>SUM(B22:Y22)</f>
        <v>4</v>
      </c>
    </row>
    <row r="23" spans="1:26" ht="12.75">
      <c r="A23" t="s">
        <v>397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1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7">
        <f>SUM(B23:Y23)</f>
        <v>4</v>
      </c>
    </row>
    <row r="24" spans="1:26" ht="12.75">
      <c r="A24" t="s">
        <v>398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7">
        <f>SUM(B24:Y24)</f>
        <v>4</v>
      </c>
    </row>
    <row r="25" spans="1:26" ht="12.75">
      <c r="A25" t="s">
        <v>399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2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7">
        <f>SUM(B25:Y25)</f>
        <v>4</v>
      </c>
    </row>
    <row r="26" spans="1:26" ht="12.75">
      <c r="A26" t="s">
        <v>400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7">
        <f>SUM(B26:Y26)</f>
        <v>4</v>
      </c>
    </row>
    <row r="27" spans="1:26" ht="12.75">
      <c r="A27" t="s">
        <v>401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1</v>
      </c>
      <c r="V27" s="3">
        <v>0</v>
      </c>
      <c r="W27" s="3">
        <v>0</v>
      </c>
      <c r="X27" s="3">
        <v>0</v>
      </c>
      <c r="Y27" s="3">
        <v>0</v>
      </c>
      <c r="Z27" s="7">
        <f>SUM(B27:Y27)</f>
        <v>4</v>
      </c>
    </row>
    <row r="28" spans="1:26" ht="12.75">
      <c r="A28" s="2" t="s">
        <v>378</v>
      </c>
      <c r="B28" s="7">
        <f>SUM(B7:B27)</f>
        <v>4</v>
      </c>
      <c r="C28" s="7">
        <f>SUM(C7:C27)</f>
        <v>4</v>
      </c>
      <c r="D28" s="7">
        <f>SUM(D7:D27)</f>
        <v>4</v>
      </c>
      <c r="E28" s="7">
        <f>SUM(E7:E27)</f>
        <v>4</v>
      </c>
      <c r="F28" s="7">
        <f>SUM(F7:F27)</f>
        <v>4</v>
      </c>
      <c r="G28" s="7">
        <f>SUM(G7:G27)</f>
        <v>4</v>
      </c>
      <c r="H28" s="7">
        <f>SUM(H7:H27)</f>
        <v>4</v>
      </c>
      <c r="I28" s="7">
        <f>SUM(I7:I27)</f>
        <v>4</v>
      </c>
      <c r="J28" s="7">
        <f>SUM(J7:J27)</f>
        <v>4</v>
      </c>
      <c r="K28" s="7">
        <f>SUM(K7:K27)</f>
        <v>4</v>
      </c>
      <c r="L28" s="7">
        <f>SUM(L7:L27)</f>
        <v>4</v>
      </c>
      <c r="M28" s="7">
        <f>SUM(M7:M27)</f>
        <v>4</v>
      </c>
      <c r="N28" s="7">
        <f>SUM(N7:N27)</f>
        <v>4</v>
      </c>
      <c r="O28" s="7">
        <f>SUM(O7:O27)</f>
        <v>4</v>
      </c>
      <c r="P28" s="7">
        <f>SUM(P7:P27)</f>
        <v>4</v>
      </c>
      <c r="Q28" s="7">
        <f>SUM(Q7:Q27)</f>
        <v>4</v>
      </c>
      <c r="R28" s="7">
        <f>SUM(R7:R27)</f>
        <v>4</v>
      </c>
      <c r="S28" s="7">
        <f>SUM(S7:S27)</f>
        <v>4</v>
      </c>
      <c r="T28" s="7">
        <f>SUM(T7:T27)</f>
        <v>4</v>
      </c>
      <c r="U28" s="7">
        <f>SUM(U7:U27)</f>
        <v>4</v>
      </c>
      <c r="V28" s="7">
        <f>SUM(V7:V27)</f>
        <v>4</v>
      </c>
      <c r="W28" s="7">
        <f>SUM(W7:W27)</f>
        <v>4</v>
      </c>
      <c r="X28" s="7">
        <f>SUM(X7:X27)</f>
        <v>4</v>
      </c>
      <c r="Y28" s="7">
        <f>SUM(Y7:Y27)</f>
        <v>4</v>
      </c>
      <c r="Z28" s="7">
        <f>SUM(Z7:Z27)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480</v>
      </c>
    </row>
    <row r="5" spans="2:14" ht="12.75">
      <c r="B5" s="2" t="s">
        <v>481</v>
      </c>
      <c r="D5" s="2" t="s">
        <v>482</v>
      </c>
      <c r="F5" s="2" t="s">
        <v>483</v>
      </c>
      <c r="H5" s="2" t="s">
        <v>484</v>
      </c>
      <c r="J5" s="2" t="s">
        <v>485</v>
      </c>
      <c r="L5" s="2" t="s">
        <v>486</v>
      </c>
      <c r="N5" s="2" t="s">
        <v>453</v>
      </c>
    </row>
    <row r="6" spans="1:13" ht="12.75">
      <c r="A6" s="2" t="s">
        <v>373</v>
      </c>
      <c r="B6" t="s">
        <v>379</v>
      </c>
      <c r="C6" t="s">
        <v>380</v>
      </c>
      <c r="D6" t="s">
        <v>379</v>
      </c>
      <c r="E6" t="s">
        <v>380</v>
      </c>
      <c r="F6" t="s">
        <v>379</v>
      </c>
      <c r="G6" t="s">
        <v>380</v>
      </c>
      <c r="H6" t="s">
        <v>379</v>
      </c>
      <c r="I6" t="s">
        <v>380</v>
      </c>
      <c r="J6" t="s">
        <v>379</v>
      </c>
      <c r="K6" t="s">
        <v>380</v>
      </c>
      <c r="L6" t="s">
        <v>379</v>
      </c>
      <c r="M6" t="s">
        <v>380</v>
      </c>
    </row>
    <row r="7" spans="1:14" ht="12.75">
      <c r="A7" t="s">
        <v>381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1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7">
        <f>SUM(B7:M7)</f>
        <v>4</v>
      </c>
    </row>
    <row r="8" spans="1:14" ht="12.75">
      <c r="A8" t="s">
        <v>382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2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7">
        <f>SUM(B8:M8)</f>
        <v>4</v>
      </c>
    </row>
    <row r="9" spans="1:14" ht="12.75">
      <c r="A9" t="s">
        <v>383</v>
      </c>
      <c r="B9" s="3">
        <v>0</v>
      </c>
      <c r="C9" s="3">
        <v>0</v>
      </c>
      <c r="D9" s="3">
        <v>1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7">
        <f>SUM(B9:M9)</f>
        <v>4</v>
      </c>
    </row>
    <row r="10" spans="1:14" ht="12.75">
      <c r="A10" t="s">
        <v>384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5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7">
        <f>SUM(B10:M10)</f>
        <v>4</v>
      </c>
    </row>
    <row r="11" spans="1:14" ht="12.75">
      <c r="A11" t="s">
        <v>385</v>
      </c>
      <c r="B11" s="3">
        <v>0</v>
      </c>
      <c r="C11" s="3">
        <v>0</v>
      </c>
      <c r="D11" s="3">
        <v>2</v>
      </c>
      <c r="E11" s="3">
        <v>0</v>
      </c>
      <c r="F11" s="3">
        <v>0</v>
      </c>
      <c r="G11" s="3">
        <v>0</v>
      </c>
      <c r="H11" s="3">
        <v>0</v>
      </c>
      <c r="I11" s="3">
        <v>1</v>
      </c>
      <c r="J11" s="3">
        <v>0</v>
      </c>
      <c r="K11" s="3">
        <v>0</v>
      </c>
      <c r="L11" s="3">
        <v>0</v>
      </c>
      <c r="M11" s="3">
        <v>0</v>
      </c>
      <c r="N11" s="7">
        <f>SUM(B11:M11)</f>
        <v>4</v>
      </c>
    </row>
    <row r="12" spans="1:14" ht="12.75">
      <c r="A12" t="s">
        <v>386</v>
      </c>
      <c r="B12" s="3">
        <v>0</v>
      </c>
      <c r="C12" s="3">
        <v>0</v>
      </c>
      <c r="D12" s="3">
        <v>2</v>
      </c>
      <c r="E12" s="3">
        <v>0</v>
      </c>
      <c r="F12" s="3">
        <v>0</v>
      </c>
      <c r="G12" s="3">
        <v>1</v>
      </c>
      <c r="H12" s="3">
        <v>0</v>
      </c>
      <c r="I12" s="3">
        <v>3</v>
      </c>
      <c r="J12" s="3">
        <v>0</v>
      </c>
      <c r="K12" s="3">
        <v>0</v>
      </c>
      <c r="L12" s="3">
        <v>0</v>
      </c>
      <c r="M12" s="3">
        <v>0</v>
      </c>
      <c r="N12" s="7">
        <f>SUM(B12:M12)</f>
        <v>4</v>
      </c>
    </row>
    <row r="13" spans="1:14" ht="12.75">
      <c r="A13" t="s">
        <v>387</v>
      </c>
      <c r="B13" s="3">
        <v>0</v>
      </c>
      <c r="C13" s="3">
        <v>0</v>
      </c>
      <c r="D13" s="3">
        <v>2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7">
        <f>SUM(B13:M13)</f>
        <v>4</v>
      </c>
    </row>
    <row r="14" spans="1:14" ht="12.75">
      <c r="A14" t="s">
        <v>388</v>
      </c>
      <c r="B14" s="3">
        <v>0</v>
      </c>
      <c r="C14" s="3">
        <v>0</v>
      </c>
      <c r="D14" s="3">
        <v>3</v>
      </c>
      <c r="E14" s="3">
        <v>12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7">
        <f>SUM(B14:M14)</f>
        <v>4</v>
      </c>
    </row>
    <row r="15" spans="1:14" ht="12.75">
      <c r="A15" t="s">
        <v>389</v>
      </c>
      <c r="B15" s="3">
        <v>0</v>
      </c>
      <c r="C15" s="3">
        <v>0</v>
      </c>
      <c r="D15" s="3">
        <v>0</v>
      </c>
      <c r="E15" s="3">
        <v>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7">
        <f>SUM(B15:M15)</f>
        <v>4</v>
      </c>
    </row>
    <row r="16" spans="1:14" ht="12.75">
      <c r="A16" t="s">
        <v>390</v>
      </c>
      <c r="B16" s="3">
        <v>0</v>
      </c>
      <c r="C16" s="3">
        <v>0</v>
      </c>
      <c r="D16" s="3">
        <v>3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7">
        <f>SUM(B16:M16)</f>
        <v>4</v>
      </c>
    </row>
    <row r="17" spans="1:14" ht="12.75">
      <c r="A17" t="s">
        <v>391</v>
      </c>
      <c r="B17" s="3">
        <v>0</v>
      </c>
      <c r="C17" s="3">
        <v>0</v>
      </c>
      <c r="D17" s="3">
        <v>3</v>
      </c>
      <c r="E17" s="3">
        <v>1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7">
        <f>SUM(B17:M17)</f>
        <v>4</v>
      </c>
    </row>
    <row r="18" spans="1:14" ht="12.75">
      <c r="A18" t="s">
        <v>392</v>
      </c>
      <c r="B18" s="3">
        <v>0</v>
      </c>
      <c r="C18" s="3">
        <v>0</v>
      </c>
      <c r="D18" s="3">
        <v>1</v>
      </c>
      <c r="E18" s="3">
        <v>1</v>
      </c>
      <c r="F18" s="3">
        <v>0</v>
      </c>
      <c r="G18" s="3">
        <v>0</v>
      </c>
      <c r="H18" s="3">
        <v>0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7">
        <f>SUM(B18:M18)</f>
        <v>4</v>
      </c>
    </row>
    <row r="19" spans="1:14" ht="12.75">
      <c r="A19" t="s">
        <v>393</v>
      </c>
      <c r="B19" s="3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7">
        <f>SUM(B19:M19)</f>
        <v>4</v>
      </c>
    </row>
    <row r="20" spans="1:14" ht="12.75">
      <c r="A20" t="s">
        <v>394</v>
      </c>
      <c r="B20" s="3">
        <v>1</v>
      </c>
      <c r="C20" s="3">
        <v>0</v>
      </c>
      <c r="D20" s="3">
        <v>2</v>
      </c>
      <c r="E20" s="3">
        <v>1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7">
        <f>SUM(B20:M20)</f>
        <v>4</v>
      </c>
    </row>
    <row r="21" spans="1:14" ht="12.75">
      <c r="A21" t="s">
        <v>395</v>
      </c>
      <c r="B21" s="3">
        <v>0</v>
      </c>
      <c r="C21" s="3">
        <v>0</v>
      </c>
      <c r="D21" s="3">
        <v>3</v>
      </c>
      <c r="E21" s="3">
        <v>2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7">
        <f>SUM(B21:M21)</f>
        <v>4</v>
      </c>
    </row>
    <row r="22" spans="1:14" ht="12.75">
      <c r="A22" t="s">
        <v>396</v>
      </c>
      <c r="B22" s="3">
        <v>0</v>
      </c>
      <c r="C22" s="3">
        <v>1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7">
        <f>SUM(B22:M22)</f>
        <v>4</v>
      </c>
    </row>
    <row r="23" spans="1:14" ht="12.75">
      <c r="A23" t="s">
        <v>397</v>
      </c>
      <c r="B23" s="3">
        <v>0</v>
      </c>
      <c r="C23" s="3">
        <v>0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7">
        <f>SUM(B23:M23)</f>
        <v>4</v>
      </c>
    </row>
    <row r="24" spans="1:14" ht="12.75">
      <c r="A24" t="s">
        <v>398</v>
      </c>
      <c r="B24" s="3">
        <v>0</v>
      </c>
      <c r="C24" s="3">
        <v>0</v>
      </c>
      <c r="D24" s="3">
        <v>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7">
        <f>SUM(B24:M24)</f>
        <v>4</v>
      </c>
    </row>
    <row r="25" spans="1:14" ht="12.75">
      <c r="A25" t="s">
        <v>399</v>
      </c>
      <c r="B25" s="3">
        <v>0</v>
      </c>
      <c r="C25" s="3">
        <v>0</v>
      </c>
      <c r="D25" s="3">
        <v>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7">
        <f>SUM(B25:M25)</f>
        <v>4</v>
      </c>
    </row>
    <row r="26" spans="1:14" ht="12.75">
      <c r="A26" t="s">
        <v>400</v>
      </c>
      <c r="B26" s="3">
        <v>1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7">
        <f>SUM(B26:M26)</f>
        <v>4</v>
      </c>
    </row>
    <row r="27" spans="1:14" ht="12.75">
      <c r="A27" t="s">
        <v>401</v>
      </c>
      <c r="B27" s="3">
        <v>1</v>
      </c>
      <c r="C27" s="3">
        <v>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7">
        <f>SUM(B27:M27)</f>
        <v>4</v>
      </c>
    </row>
    <row r="28" spans="1:14" ht="12.75">
      <c r="A28" s="2" t="s">
        <v>378</v>
      </c>
      <c r="B28" s="7">
        <f>SUM(B7:B27)</f>
        <v>4</v>
      </c>
      <c r="C28" s="7">
        <f>SUM(C7:C27)</f>
        <v>4</v>
      </c>
      <c r="D28" s="7">
        <f>SUM(D7:D27)</f>
        <v>4</v>
      </c>
      <c r="E28" s="7">
        <f>SUM(E7:E27)</f>
        <v>4</v>
      </c>
      <c r="F28" s="7">
        <f>SUM(F7:F27)</f>
        <v>4</v>
      </c>
      <c r="G28" s="7">
        <f>SUM(G7:G27)</f>
        <v>4</v>
      </c>
      <c r="H28" s="7">
        <f>SUM(H7:H27)</f>
        <v>4</v>
      </c>
      <c r="I28" s="7">
        <f>SUM(I7:I27)</f>
        <v>4</v>
      </c>
      <c r="J28" s="7">
        <f>SUM(J7:J27)</f>
        <v>4</v>
      </c>
      <c r="K28" s="7">
        <f>SUM(K7:K27)</f>
        <v>4</v>
      </c>
      <c r="L28" s="7">
        <f>SUM(L7:L27)</f>
        <v>4</v>
      </c>
      <c r="M28" s="7">
        <f>SUM(M7:M27)</f>
        <v>4</v>
      </c>
      <c r="N28" s="7">
        <f>SUM(N7:N27)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85</v>
      </c>
    </row>
    <row r="3" spans="1:10" ht="12.75">
      <c r="A3" s="2" t="s">
        <v>86</v>
      </c>
      <c r="J3" t="s">
        <v>87</v>
      </c>
    </row>
    <row r="4" spans="1:19" ht="12.75">
      <c r="A4" s="2" t="s">
        <v>88</v>
      </c>
      <c r="C4" s="5" t="s">
        <v>11</v>
      </c>
    </row>
  </sheetData>
  <mergeCells count="1">
    <mergeCell ref="C4:S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29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487</v>
      </c>
    </row>
    <row r="5" spans="2:20" ht="12.75">
      <c r="B5" s="2" t="s">
        <v>142</v>
      </c>
      <c r="D5" s="2" t="s">
        <v>488</v>
      </c>
      <c r="F5" s="2" t="s">
        <v>489</v>
      </c>
      <c r="H5" s="2" t="s">
        <v>490</v>
      </c>
      <c r="J5" s="2" t="s">
        <v>491</v>
      </c>
      <c r="L5" s="2" t="s">
        <v>492</v>
      </c>
      <c r="N5" s="2" t="s">
        <v>493</v>
      </c>
      <c r="P5" s="2" t="s">
        <v>494</v>
      </c>
      <c r="R5" s="2" t="s">
        <v>495</v>
      </c>
      <c r="T5" s="2" t="s">
        <v>378</v>
      </c>
    </row>
    <row r="6" spans="1:19" ht="12.75">
      <c r="A6" s="2" t="s">
        <v>373</v>
      </c>
      <c r="B6" t="s">
        <v>379</v>
      </c>
      <c r="C6" t="s">
        <v>380</v>
      </c>
      <c r="D6" t="s">
        <v>379</v>
      </c>
      <c r="E6" t="s">
        <v>380</v>
      </c>
      <c r="F6" t="s">
        <v>379</v>
      </c>
      <c r="G6" t="s">
        <v>380</v>
      </c>
      <c r="H6" t="s">
        <v>379</v>
      </c>
      <c r="I6" t="s">
        <v>380</v>
      </c>
      <c r="J6" t="s">
        <v>379</v>
      </c>
      <c r="K6" t="s">
        <v>380</v>
      </c>
      <c r="L6" t="s">
        <v>379</v>
      </c>
      <c r="M6" t="s">
        <v>380</v>
      </c>
      <c r="N6" t="s">
        <v>379</v>
      </c>
      <c r="O6" t="s">
        <v>380</v>
      </c>
      <c r="P6" t="s">
        <v>379</v>
      </c>
      <c r="Q6" t="s">
        <v>380</v>
      </c>
      <c r="R6" t="s">
        <v>379</v>
      </c>
      <c r="S6" t="s">
        <v>380</v>
      </c>
    </row>
    <row r="7" spans="1:20" ht="12.75">
      <c r="A7" t="s">
        <v>428</v>
      </c>
      <c r="B7" s="3">
        <v>0</v>
      </c>
      <c r="C7" s="3">
        <v>1</v>
      </c>
      <c r="D7" s="3">
        <v>0</v>
      </c>
      <c r="E7" s="3">
        <v>3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2</v>
      </c>
      <c r="T7" s="7">
        <f>SUM(B7:S7)</f>
        <v>4</v>
      </c>
    </row>
    <row r="8" spans="1:20" ht="12.75">
      <c r="A8" t="s">
        <v>381</v>
      </c>
      <c r="B8" s="3">
        <v>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7">
        <f>SUM(B8:S8)</f>
        <v>4</v>
      </c>
    </row>
    <row r="9" spans="1:20" ht="12.75">
      <c r="A9" t="s">
        <v>382</v>
      </c>
      <c r="B9" s="3">
        <v>39</v>
      </c>
      <c r="C9" s="3">
        <v>0</v>
      </c>
      <c r="D9" s="3">
        <v>14</v>
      </c>
      <c r="E9" s="3">
        <v>0</v>
      </c>
      <c r="F9" s="3">
        <v>0</v>
      </c>
      <c r="G9" s="3">
        <v>0</v>
      </c>
      <c r="H9" s="3">
        <v>23</v>
      </c>
      <c r="I9" s="3">
        <v>0</v>
      </c>
      <c r="J9" s="3">
        <v>0</v>
      </c>
      <c r="K9" s="3">
        <v>0</v>
      </c>
      <c r="L9" s="3">
        <v>6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7">
        <f>SUM(B9:S9)</f>
        <v>4</v>
      </c>
    </row>
    <row r="10" spans="1:20" ht="12.75">
      <c r="A10" t="s">
        <v>383</v>
      </c>
      <c r="B10" s="3">
        <v>40</v>
      </c>
      <c r="C10" s="3">
        <v>42</v>
      </c>
      <c r="D10" s="3">
        <v>48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1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7">
        <f>SUM(B10:S10)</f>
        <v>4</v>
      </c>
    </row>
    <row r="11" spans="1:20" ht="12.75">
      <c r="A11" t="s">
        <v>384</v>
      </c>
      <c r="B11" s="3">
        <v>62</v>
      </c>
      <c r="C11" s="3">
        <v>0</v>
      </c>
      <c r="D11" s="3">
        <v>3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7">
        <f>SUM(B11:S11)</f>
        <v>4</v>
      </c>
    </row>
    <row r="12" spans="1:20" ht="12.75">
      <c r="A12" t="s">
        <v>385</v>
      </c>
      <c r="B12" s="3">
        <v>80</v>
      </c>
      <c r="C12" s="3">
        <v>29</v>
      </c>
      <c r="D12" s="3">
        <v>8</v>
      </c>
      <c r="E12" s="3">
        <v>8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7</v>
      </c>
      <c r="M12" s="3">
        <v>2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5</v>
      </c>
      <c r="T12" s="7">
        <f>SUM(B12:S12)</f>
        <v>4</v>
      </c>
    </row>
    <row r="13" spans="1:20" ht="12.75">
      <c r="A13" t="s">
        <v>386</v>
      </c>
      <c r="B13" s="3">
        <v>71</v>
      </c>
      <c r="C13" s="3">
        <v>76</v>
      </c>
      <c r="D13" s="3">
        <v>6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18</v>
      </c>
      <c r="M13" s="3">
        <v>6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6</v>
      </c>
      <c r="T13" s="7">
        <f>SUM(B13:S13)</f>
        <v>4</v>
      </c>
    </row>
    <row r="14" spans="1:20" ht="12.75">
      <c r="A14" t="s">
        <v>387</v>
      </c>
      <c r="B14" s="3">
        <v>77</v>
      </c>
      <c r="C14" s="3">
        <v>83</v>
      </c>
      <c r="D14" s="3">
        <v>35</v>
      </c>
      <c r="E14" s="3">
        <v>4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7</v>
      </c>
      <c r="M14" s="3">
        <v>5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7">
        <f>SUM(B14:S14)</f>
        <v>4</v>
      </c>
    </row>
    <row r="15" spans="1:20" ht="12.75">
      <c r="A15" t="s">
        <v>388</v>
      </c>
      <c r="B15" s="3">
        <v>127</v>
      </c>
      <c r="C15" s="3">
        <v>418</v>
      </c>
      <c r="D15" s="3">
        <v>144</v>
      </c>
      <c r="E15" s="3">
        <v>244</v>
      </c>
      <c r="F15" s="3">
        <v>0</v>
      </c>
      <c r="G15" s="3">
        <v>0</v>
      </c>
      <c r="H15" s="3">
        <v>0</v>
      </c>
      <c r="I15" s="3">
        <v>93</v>
      </c>
      <c r="J15" s="3">
        <v>0</v>
      </c>
      <c r="K15" s="3">
        <v>0</v>
      </c>
      <c r="L15" s="3">
        <v>28</v>
      </c>
      <c r="M15" s="3">
        <v>48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7">
        <f>SUM(B15:S15)</f>
        <v>4</v>
      </c>
    </row>
    <row r="16" spans="1:20" ht="12.75">
      <c r="A16" t="s">
        <v>389</v>
      </c>
      <c r="B16" s="3">
        <v>0</v>
      </c>
      <c r="C16" s="3">
        <v>82</v>
      </c>
      <c r="D16" s="3">
        <v>0</v>
      </c>
      <c r="E16" s="3">
        <v>2</v>
      </c>
      <c r="F16" s="3">
        <v>0</v>
      </c>
      <c r="G16" s="3">
        <v>11</v>
      </c>
      <c r="H16" s="3">
        <v>0</v>
      </c>
      <c r="I16" s="3">
        <v>109</v>
      </c>
      <c r="J16" s="3">
        <v>0</v>
      </c>
      <c r="K16" s="3">
        <v>0</v>
      </c>
      <c r="L16" s="3">
        <v>0</v>
      </c>
      <c r="M16" s="3">
        <v>6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7">
        <f>SUM(B16:S16)</f>
        <v>4</v>
      </c>
    </row>
    <row r="17" spans="1:20" ht="12.75">
      <c r="A17" t="s">
        <v>390</v>
      </c>
      <c r="B17" s="3">
        <v>126</v>
      </c>
      <c r="C17" s="3">
        <v>19</v>
      </c>
      <c r="D17" s="3">
        <v>0</v>
      </c>
      <c r="E17" s="3">
        <v>0</v>
      </c>
      <c r="F17" s="3">
        <v>0</v>
      </c>
      <c r="G17" s="3">
        <v>0</v>
      </c>
      <c r="H17" s="3">
        <v>24</v>
      </c>
      <c r="I17" s="3">
        <v>0</v>
      </c>
      <c r="J17" s="3">
        <v>0</v>
      </c>
      <c r="K17" s="3">
        <v>0</v>
      </c>
      <c r="L17" s="3">
        <v>9</v>
      </c>
      <c r="M17" s="3">
        <v>3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7">
        <f>SUM(B17:S17)</f>
        <v>4</v>
      </c>
    </row>
    <row r="18" spans="1:20" ht="12.75">
      <c r="A18" t="s">
        <v>391</v>
      </c>
      <c r="B18" s="3">
        <v>115</v>
      </c>
      <c r="C18" s="3">
        <v>79</v>
      </c>
      <c r="D18" s="3">
        <v>9</v>
      </c>
      <c r="E18" s="3">
        <v>6</v>
      </c>
      <c r="F18" s="3">
        <v>26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5</v>
      </c>
      <c r="M18" s="3">
        <v>4</v>
      </c>
      <c r="N18" s="3">
        <v>0</v>
      </c>
      <c r="O18" s="3">
        <v>0</v>
      </c>
      <c r="P18" s="3">
        <v>0</v>
      </c>
      <c r="Q18" s="3">
        <v>0</v>
      </c>
      <c r="R18" s="3">
        <v>6</v>
      </c>
      <c r="S18" s="3">
        <v>0</v>
      </c>
      <c r="T18" s="7">
        <f>SUM(B18:S18)</f>
        <v>4</v>
      </c>
    </row>
    <row r="19" spans="1:20" ht="12.75">
      <c r="A19" t="s">
        <v>392</v>
      </c>
      <c r="B19" s="3">
        <v>6</v>
      </c>
      <c r="C19" s="3">
        <v>61</v>
      </c>
      <c r="D19" s="3">
        <v>0</v>
      </c>
      <c r="E19" s="3">
        <v>4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3</v>
      </c>
      <c r="M19" s="3">
        <v>3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7">
        <f>SUM(B19:S19)</f>
        <v>4</v>
      </c>
    </row>
    <row r="20" spans="1:20" ht="12.75">
      <c r="A20" t="s">
        <v>393</v>
      </c>
      <c r="B20" s="3">
        <v>34</v>
      </c>
      <c r="C20" s="3">
        <v>0</v>
      </c>
      <c r="D20" s="3">
        <v>20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3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7">
        <f>SUM(B20:S20)</f>
        <v>4</v>
      </c>
    </row>
    <row r="21" spans="1:20" ht="12.75">
      <c r="A21" t="s">
        <v>394</v>
      </c>
      <c r="B21" s="3">
        <v>115</v>
      </c>
      <c r="C21" s="3">
        <v>0</v>
      </c>
      <c r="D21" s="3">
        <v>27</v>
      </c>
      <c r="E21" s="3">
        <v>252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7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7">
        <f>SUM(B21:S21)</f>
        <v>4</v>
      </c>
    </row>
    <row r="22" spans="1:20" ht="12.75">
      <c r="A22" t="s">
        <v>395</v>
      </c>
      <c r="B22" s="3">
        <v>184</v>
      </c>
      <c r="C22" s="3">
        <v>115</v>
      </c>
      <c r="D22" s="3">
        <v>142</v>
      </c>
      <c r="E22" s="3">
        <v>18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12</v>
      </c>
      <c r="M22" s="3">
        <v>9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3</v>
      </c>
      <c r="T22" s="7">
        <f>SUM(B22:S22)</f>
        <v>4</v>
      </c>
    </row>
    <row r="23" spans="1:20" ht="12.75">
      <c r="A23" t="s">
        <v>396</v>
      </c>
      <c r="B23" s="3">
        <v>0</v>
      </c>
      <c r="C23" s="3">
        <v>64</v>
      </c>
      <c r="D23" s="3">
        <v>0</v>
      </c>
      <c r="E23" s="3">
        <v>12</v>
      </c>
      <c r="F23" s="3">
        <v>0</v>
      </c>
      <c r="G23" s="3">
        <v>0</v>
      </c>
      <c r="H23" s="3">
        <v>0</v>
      </c>
      <c r="I23" s="3">
        <v>36</v>
      </c>
      <c r="J23" s="3">
        <v>0</v>
      </c>
      <c r="K23" s="3">
        <v>0</v>
      </c>
      <c r="L23" s="3">
        <v>0</v>
      </c>
      <c r="M23" s="3">
        <v>6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7">
        <f>SUM(B23:S23)</f>
        <v>4</v>
      </c>
    </row>
    <row r="24" spans="1:20" ht="12.75">
      <c r="A24" t="s">
        <v>397</v>
      </c>
      <c r="B24" s="3">
        <v>35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7">
        <f>SUM(B24:S24)</f>
        <v>4</v>
      </c>
    </row>
    <row r="25" spans="1:20" ht="12.75">
      <c r="A25" t="s">
        <v>398</v>
      </c>
      <c r="B25" s="3">
        <v>28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6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7">
        <f>SUM(B25:S25)</f>
        <v>4</v>
      </c>
    </row>
    <row r="26" spans="1:20" ht="12.75">
      <c r="A26" t="s">
        <v>399</v>
      </c>
      <c r="B26" s="3">
        <v>42</v>
      </c>
      <c r="C26" s="3">
        <v>0</v>
      </c>
      <c r="D26" s="3">
        <v>27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7">
        <f>SUM(B26:S26)</f>
        <v>4</v>
      </c>
    </row>
    <row r="27" spans="1:20" ht="12.75">
      <c r="A27" t="s">
        <v>400</v>
      </c>
      <c r="B27" s="3">
        <v>28</v>
      </c>
      <c r="C27" s="3">
        <v>0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7">
        <f>SUM(B27:S27)</f>
        <v>4</v>
      </c>
    </row>
    <row r="28" spans="1:20" ht="12.75">
      <c r="A28" t="s">
        <v>401</v>
      </c>
      <c r="B28" s="3">
        <v>32</v>
      </c>
      <c r="C28" s="3">
        <v>42</v>
      </c>
      <c r="D28" s="3">
        <v>4</v>
      </c>
      <c r="E28" s="3">
        <v>28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5</v>
      </c>
      <c r="M28" s="3">
        <v>3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7">
        <f>SUM(B28:S28)</f>
        <v>4</v>
      </c>
    </row>
    <row r="29" spans="1:20" ht="12.75">
      <c r="A29" s="2" t="s">
        <v>378</v>
      </c>
      <c r="B29" s="7">
        <f>SUM(B7:B28)</f>
        <v>4</v>
      </c>
      <c r="C29" s="7">
        <f>SUM(C7:C28)</f>
        <v>4</v>
      </c>
      <c r="D29" s="7">
        <f>SUM(D7:D28)</f>
        <v>4</v>
      </c>
      <c r="E29" s="7">
        <f>SUM(E7:E28)</f>
        <v>4</v>
      </c>
      <c r="F29" s="7">
        <f>SUM(F7:F28)</f>
        <v>4</v>
      </c>
      <c r="G29" s="7">
        <f>SUM(G7:G28)</f>
        <v>4</v>
      </c>
      <c r="H29" s="7">
        <f>SUM(H7:H28)</f>
        <v>4</v>
      </c>
      <c r="I29" s="7">
        <f>SUM(I7:I28)</f>
        <v>4</v>
      </c>
      <c r="J29" s="7">
        <f>SUM(J7:J28)</f>
        <v>4</v>
      </c>
      <c r="K29" s="7">
        <f>SUM(K7:K28)</f>
        <v>4</v>
      </c>
      <c r="L29" s="7">
        <f>SUM(L7:L28)</f>
        <v>4</v>
      </c>
      <c r="M29" s="7">
        <f>SUM(M7:M28)</f>
        <v>4</v>
      </c>
      <c r="N29" s="7">
        <f>SUM(N7:N28)</f>
        <v>4</v>
      </c>
      <c r="O29" s="7">
        <f>SUM(O7:O28)</f>
        <v>4</v>
      </c>
      <c r="P29" s="7">
        <f>SUM(P7:P28)</f>
        <v>4</v>
      </c>
      <c r="Q29" s="7">
        <f>SUM(Q7:Q28)</f>
        <v>4</v>
      </c>
      <c r="R29" s="7">
        <f>SUM(R7:R28)</f>
        <v>4</v>
      </c>
      <c r="S29" s="7">
        <f>SUM(S7:S28)</f>
        <v>4</v>
      </c>
      <c r="T29" s="7">
        <f>SUM(T7:T28)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496</v>
      </c>
    </row>
    <row r="5" spans="1:11" ht="12.75">
      <c r="A5" s="2" t="s">
        <v>373</v>
      </c>
      <c r="B5" s="2" t="s">
        <v>497</v>
      </c>
      <c r="C5" s="2" t="s">
        <v>498</v>
      </c>
      <c r="D5" s="2" t="s">
        <v>499</v>
      </c>
      <c r="E5" s="2" t="s">
        <v>500</v>
      </c>
      <c r="F5" s="2" t="s">
        <v>501</v>
      </c>
      <c r="G5" s="2" t="s">
        <v>502</v>
      </c>
      <c r="H5" s="2" t="s">
        <v>503</v>
      </c>
      <c r="I5" s="2" t="s">
        <v>504</v>
      </c>
      <c r="J5" s="2" t="s">
        <v>505</v>
      </c>
      <c r="K5" s="2" t="s">
        <v>378</v>
      </c>
    </row>
    <row r="6" spans="2:11" ht="12.75">
      <c r="B6" t="s">
        <v>506</v>
      </c>
      <c r="C6" t="s">
        <v>507</v>
      </c>
      <c r="D6" t="s">
        <v>507</v>
      </c>
      <c r="E6" t="s">
        <v>507</v>
      </c>
      <c r="F6" t="s">
        <v>507</v>
      </c>
      <c r="G6" t="s">
        <v>507</v>
      </c>
      <c r="H6" t="s">
        <v>507</v>
      </c>
      <c r="I6" t="s">
        <v>507</v>
      </c>
      <c r="J6" t="s">
        <v>507</v>
      </c>
      <c r="K6" t="s">
        <v>507</v>
      </c>
    </row>
    <row r="7" spans="1:11" ht="12.75">
      <c r="A7" t="s">
        <v>381</v>
      </c>
      <c r="B7" s="8">
        <v>7</v>
      </c>
      <c r="C7" s="3">
        <v>13462</v>
      </c>
      <c r="D7" s="3">
        <v>0</v>
      </c>
      <c r="E7" s="3">
        <v>0</v>
      </c>
      <c r="F7" s="3">
        <v>0</v>
      </c>
      <c r="G7" s="3">
        <v>0</v>
      </c>
      <c r="H7" s="3">
        <v>1892</v>
      </c>
      <c r="I7" s="3">
        <v>0</v>
      </c>
      <c r="J7" s="3">
        <v>0</v>
      </c>
      <c r="K7" s="7">
        <f>(C7+D7+E7+F7+G7+H7+I7)-(J7)</f>
        <v>4</v>
      </c>
    </row>
    <row r="8" spans="1:11" ht="12.75">
      <c r="A8" t="s">
        <v>382</v>
      </c>
      <c r="B8" s="8">
        <v>24</v>
      </c>
      <c r="C8" s="3">
        <v>55061</v>
      </c>
      <c r="D8" s="3">
        <v>0</v>
      </c>
      <c r="E8" s="3">
        <v>1370</v>
      </c>
      <c r="F8" s="3">
        <v>0</v>
      </c>
      <c r="G8" s="3">
        <v>0</v>
      </c>
      <c r="H8" s="3">
        <v>5608</v>
      </c>
      <c r="I8" s="3">
        <v>1017</v>
      </c>
      <c r="J8" s="3">
        <v>0</v>
      </c>
      <c r="K8" s="7">
        <f>(I8+H8+G8+F8+E8+D8+C8)-(J8)</f>
        <v>4</v>
      </c>
    </row>
    <row r="9" spans="1:11" ht="12.75">
      <c r="A9" t="s">
        <v>383</v>
      </c>
      <c r="B9" s="8">
        <v>24</v>
      </c>
      <c r="C9" s="3">
        <v>52708</v>
      </c>
      <c r="D9" s="3">
        <v>0</v>
      </c>
      <c r="E9" s="3">
        <v>918</v>
      </c>
      <c r="F9" s="3">
        <v>0</v>
      </c>
      <c r="G9" s="3">
        <v>0</v>
      </c>
      <c r="H9" s="3">
        <v>5291</v>
      </c>
      <c r="I9" s="3">
        <v>972</v>
      </c>
      <c r="J9" s="3">
        <v>0</v>
      </c>
      <c r="K9" s="7">
        <f>(I9+H9+G9+F9+E9+D9+C9)-(J9)</f>
        <v>4</v>
      </c>
    </row>
    <row r="10" spans="1:11" ht="12.75">
      <c r="A10" t="s">
        <v>384</v>
      </c>
      <c r="B10" s="8">
        <v>55</v>
      </c>
      <c r="C10" s="3">
        <v>118848</v>
      </c>
      <c r="D10" s="3">
        <v>0</v>
      </c>
      <c r="E10" s="3">
        <v>345</v>
      </c>
      <c r="F10" s="3">
        <v>0</v>
      </c>
      <c r="G10" s="3">
        <v>0</v>
      </c>
      <c r="H10" s="3">
        <v>12231</v>
      </c>
      <c r="I10" s="3">
        <v>1356</v>
      </c>
      <c r="J10" s="3">
        <v>0</v>
      </c>
      <c r="K10" s="7">
        <f>(I10+H10+G10+F10+E10+D10+C10)-(J10)</f>
        <v>4</v>
      </c>
    </row>
    <row r="11" spans="1:11" ht="12.75">
      <c r="A11" t="s">
        <v>385</v>
      </c>
      <c r="B11" s="8">
        <v>41</v>
      </c>
      <c r="C11" s="3">
        <v>77994</v>
      </c>
      <c r="D11" s="3">
        <v>0</v>
      </c>
      <c r="E11" s="3">
        <v>1887</v>
      </c>
      <c r="F11" s="3">
        <v>0</v>
      </c>
      <c r="G11" s="3">
        <v>0</v>
      </c>
      <c r="H11" s="3">
        <v>7069</v>
      </c>
      <c r="I11" s="3">
        <v>1275</v>
      </c>
      <c r="J11" s="3">
        <v>38</v>
      </c>
      <c r="K11" s="7">
        <f>(I11+H11+G11+F11+E11+D11+C11)-(J11)</f>
        <v>4</v>
      </c>
    </row>
    <row r="12" spans="1:11" ht="12.75">
      <c r="A12" t="s">
        <v>386</v>
      </c>
      <c r="B12" s="8">
        <v>72</v>
      </c>
      <c r="C12" s="3">
        <v>131887</v>
      </c>
      <c r="D12" s="3">
        <v>0</v>
      </c>
      <c r="E12" s="3">
        <v>2766</v>
      </c>
      <c r="F12" s="3">
        <v>0</v>
      </c>
      <c r="G12" s="3">
        <v>0</v>
      </c>
      <c r="H12" s="3">
        <v>11181</v>
      </c>
      <c r="I12" s="3">
        <v>2425</v>
      </c>
      <c r="J12" s="3">
        <v>0</v>
      </c>
      <c r="K12" s="7">
        <f>(I12+H12+G12+F12+E12+D12+C12)-(J12)</f>
        <v>4</v>
      </c>
    </row>
    <row r="13" spans="1:11" ht="12.75">
      <c r="A13" t="s">
        <v>387</v>
      </c>
      <c r="B13" s="8">
        <v>44</v>
      </c>
      <c r="C13" s="3">
        <v>83341</v>
      </c>
      <c r="D13" s="3">
        <v>0</v>
      </c>
      <c r="E13" s="3">
        <v>2332</v>
      </c>
      <c r="F13" s="3">
        <v>0</v>
      </c>
      <c r="G13" s="3">
        <v>0</v>
      </c>
      <c r="H13" s="3">
        <v>7191</v>
      </c>
      <c r="I13" s="3">
        <v>1680</v>
      </c>
      <c r="J13" s="3">
        <v>0</v>
      </c>
      <c r="K13" s="7">
        <f>(I13+H13+G13+F13+E13+D13+C13)-(J13)</f>
        <v>4</v>
      </c>
    </row>
    <row r="14" spans="1:11" ht="12.75">
      <c r="A14" t="s">
        <v>388</v>
      </c>
      <c r="B14" s="8">
        <v>200</v>
      </c>
      <c r="C14" s="3">
        <v>365597</v>
      </c>
      <c r="D14" s="3">
        <v>0</v>
      </c>
      <c r="E14" s="3">
        <v>3671</v>
      </c>
      <c r="F14" s="3">
        <v>0</v>
      </c>
      <c r="G14" s="3">
        <v>0</v>
      </c>
      <c r="H14" s="3">
        <v>31100</v>
      </c>
      <c r="I14" s="3">
        <v>7276</v>
      </c>
      <c r="J14" s="3">
        <v>0</v>
      </c>
      <c r="K14" s="7">
        <f>(I14+H14+G14+F14+E14+D14+C14)-(J14)</f>
        <v>4</v>
      </c>
    </row>
    <row r="15" spans="1:11" ht="12.75">
      <c r="A15" t="s">
        <v>389</v>
      </c>
      <c r="B15" s="8">
        <v>24</v>
      </c>
      <c r="C15" s="3">
        <v>42521</v>
      </c>
      <c r="D15" s="3">
        <v>0</v>
      </c>
      <c r="E15" s="3">
        <v>1043</v>
      </c>
      <c r="F15" s="3">
        <v>0</v>
      </c>
      <c r="G15" s="3">
        <v>0</v>
      </c>
      <c r="H15" s="3">
        <v>3655</v>
      </c>
      <c r="I15" s="3">
        <v>785</v>
      </c>
      <c r="J15" s="3">
        <v>0</v>
      </c>
      <c r="K15" s="7">
        <f>(I15+H15+G15+F15+E15+D15+C15)-(J15)</f>
        <v>4</v>
      </c>
    </row>
    <row r="16" spans="1:11" ht="12.75">
      <c r="A16" t="s">
        <v>390</v>
      </c>
      <c r="B16" s="8">
        <v>48</v>
      </c>
      <c r="C16" s="3">
        <v>82737</v>
      </c>
      <c r="D16" s="3">
        <v>0</v>
      </c>
      <c r="E16" s="3">
        <v>446</v>
      </c>
      <c r="F16" s="3">
        <v>0</v>
      </c>
      <c r="G16" s="3">
        <v>0</v>
      </c>
      <c r="H16" s="3">
        <v>6980</v>
      </c>
      <c r="I16" s="3">
        <v>1528</v>
      </c>
      <c r="J16" s="3">
        <v>0</v>
      </c>
      <c r="K16" s="7">
        <f>(I16+H16+G16+F16+E16+D16+C16)-(J16)</f>
        <v>4</v>
      </c>
    </row>
    <row r="17" spans="1:11" ht="12.75">
      <c r="A17" t="s">
        <v>391</v>
      </c>
      <c r="B17" s="8">
        <v>71</v>
      </c>
      <c r="C17" s="3">
        <v>119518</v>
      </c>
      <c r="D17" s="3">
        <v>0</v>
      </c>
      <c r="E17" s="3">
        <v>362</v>
      </c>
      <c r="F17" s="3">
        <v>0</v>
      </c>
      <c r="G17" s="3">
        <v>0</v>
      </c>
      <c r="H17" s="3">
        <v>10105</v>
      </c>
      <c r="I17" s="3">
        <v>2230</v>
      </c>
      <c r="J17" s="3">
        <v>0</v>
      </c>
      <c r="K17" s="7">
        <f>(I17+H17+G17+F17+E17+D17+C17)-(J17)</f>
        <v>4</v>
      </c>
    </row>
    <row r="18" spans="1:11" ht="12.75">
      <c r="A18" t="s">
        <v>392</v>
      </c>
      <c r="B18" s="8">
        <v>36</v>
      </c>
      <c r="C18" s="3">
        <v>61930</v>
      </c>
      <c r="D18" s="3">
        <v>0</v>
      </c>
      <c r="E18" s="3">
        <v>1251</v>
      </c>
      <c r="F18" s="3">
        <v>0</v>
      </c>
      <c r="G18" s="3">
        <v>0</v>
      </c>
      <c r="H18" s="3">
        <v>5315</v>
      </c>
      <c r="I18" s="3">
        <v>1143</v>
      </c>
      <c r="J18" s="3">
        <v>0</v>
      </c>
      <c r="K18" s="7">
        <f>(I18+H18+G18+F18+E18+D18+C18)-(J18)</f>
        <v>4</v>
      </c>
    </row>
    <row r="19" spans="1:11" ht="12.75">
      <c r="A19" t="s">
        <v>393</v>
      </c>
      <c r="B19" s="8">
        <v>12</v>
      </c>
      <c r="C19" s="3">
        <v>19880</v>
      </c>
      <c r="D19" s="3">
        <v>0</v>
      </c>
      <c r="E19" s="3">
        <v>457</v>
      </c>
      <c r="F19" s="3">
        <v>0</v>
      </c>
      <c r="G19" s="3">
        <v>0</v>
      </c>
      <c r="H19" s="3">
        <v>1711</v>
      </c>
      <c r="I19" s="3">
        <v>367</v>
      </c>
      <c r="J19" s="3">
        <v>0</v>
      </c>
      <c r="K19" s="7">
        <f>(I19+H19+G19+F19+E19+D19+C19)-(J19)</f>
        <v>4</v>
      </c>
    </row>
    <row r="20" spans="1:11" ht="12.75">
      <c r="A20" t="s">
        <v>394</v>
      </c>
      <c r="B20" s="8">
        <v>60</v>
      </c>
      <c r="C20" s="3">
        <v>97664</v>
      </c>
      <c r="D20" s="3">
        <v>0</v>
      </c>
      <c r="E20" s="3">
        <v>2382</v>
      </c>
      <c r="F20" s="3">
        <v>0</v>
      </c>
      <c r="G20" s="3">
        <v>0</v>
      </c>
      <c r="H20" s="3">
        <v>8399</v>
      </c>
      <c r="I20" s="3">
        <v>1800</v>
      </c>
      <c r="J20" s="3">
        <v>0</v>
      </c>
      <c r="K20" s="7">
        <f>(I20+H20+G20+F20+E20+D20+C20)-(J20)</f>
        <v>4</v>
      </c>
    </row>
    <row r="21" spans="1:11" ht="12.75">
      <c r="A21" t="s">
        <v>395</v>
      </c>
      <c r="B21" s="8">
        <v>80</v>
      </c>
      <c r="C21" s="3">
        <v>130172</v>
      </c>
      <c r="D21" s="3">
        <v>0</v>
      </c>
      <c r="E21" s="3">
        <v>3358</v>
      </c>
      <c r="F21" s="3">
        <v>0</v>
      </c>
      <c r="G21" s="3">
        <v>0</v>
      </c>
      <c r="H21" s="3">
        <v>11250</v>
      </c>
      <c r="I21" s="3">
        <v>2520</v>
      </c>
      <c r="J21" s="3">
        <v>43</v>
      </c>
      <c r="K21" s="7">
        <f>(I21+H21+G21+F21+E21+D21+C21)-(J21)</f>
        <v>4</v>
      </c>
    </row>
    <row r="22" spans="1:11" ht="12.75">
      <c r="A22" t="s">
        <v>396</v>
      </c>
      <c r="B22" s="8">
        <v>24</v>
      </c>
      <c r="C22" s="3">
        <v>38417</v>
      </c>
      <c r="D22" s="3">
        <v>0</v>
      </c>
      <c r="E22" s="3">
        <v>676</v>
      </c>
      <c r="F22" s="3">
        <v>0</v>
      </c>
      <c r="G22" s="3">
        <v>0</v>
      </c>
      <c r="H22" s="3">
        <v>3280</v>
      </c>
      <c r="I22" s="3">
        <v>710</v>
      </c>
      <c r="J22" s="3">
        <v>0</v>
      </c>
      <c r="K22" s="7">
        <f>(I22+H22+G22+F22+E22+D22+C22)-(J22)</f>
        <v>4</v>
      </c>
    </row>
    <row r="23" spans="1:11" ht="12.75">
      <c r="A23" t="s">
        <v>397</v>
      </c>
      <c r="B23" s="8">
        <v>12</v>
      </c>
      <c r="C23" s="3">
        <v>18931</v>
      </c>
      <c r="D23" s="3">
        <v>0</v>
      </c>
      <c r="E23" s="3">
        <v>459</v>
      </c>
      <c r="F23" s="3">
        <v>0</v>
      </c>
      <c r="G23" s="3">
        <v>0</v>
      </c>
      <c r="H23" s="3">
        <v>1878</v>
      </c>
      <c r="I23" s="3">
        <v>350</v>
      </c>
      <c r="J23" s="3">
        <v>0</v>
      </c>
      <c r="K23" s="7">
        <f>(I23+H23+G23+F23+E23+D23+C23)-(J23)</f>
        <v>4</v>
      </c>
    </row>
    <row r="24" spans="1:11" ht="12.75">
      <c r="A24" t="s">
        <v>398</v>
      </c>
      <c r="B24" s="8">
        <v>12</v>
      </c>
      <c r="C24" s="3">
        <v>18931</v>
      </c>
      <c r="D24" s="3">
        <v>0</v>
      </c>
      <c r="E24" s="3">
        <v>247</v>
      </c>
      <c r="F24" s="3">
        <v>0</v>
      </c>
      <c r="G24" s="3">
        <v>0</v>
      </c>
      <c r="H24" s="3">
        <v>1609</v>
      </c>
      <c r="I24" s="3">
        <v>350</v>
      </c>
      <c r="J24" s="3">
        <v>0</v>
      </c>
      <c r="K24" s="7">
        <f>(I24+H24+G24+F24+E24+D24+C24)-(J24)</f>
        <v>4</v>
      </c>
    </row>
    <row r="25" spans="1:11" ht="12.75">
      <c r="A25" t="s">
        <v>399</v>
      </c>
      <c r="B25" s="8">
        <v>20</v>
      </c>
      <c r="C25" s="3">
        <v>29992</v>
      </c>
      <c r="D25" s="3">
        <v>0</v>
      </c>
      <c r="E25" s="3">
        <v>0</v>
      </c>
      <c r="F25" s="3">
        <v>0</v>
      </c>
      <c r="G25" s="3">
        <v>0</v>
      </c>
      <c r="H25" s="3">
        <v>2520</v>
      </c>
      <c r="I25" s="3">
        <v>0</v>
      </c>
      <c r="J25" s="3">
        <v>0</v>
      </c>
      <c r="K25" s="7">
        <f>(I25+H25+G25+F25+E25+D25+C25)-(J25)</f>
        <v>4</v>
      </c>
    </row>
    <row r="26" spans="1:11" ht="12.75">
      <c r="A26" t="s">
        <v>400</v>
      </c>
      <c r="B26" s="8">
        <v>12</v>
      </c>
      <c r="C26" s="3">
        <v>18214</v>
      </c>
      <c r="D26" s="3">
        <v>0</v>
      </c>
      <c r="E26" s="3">
        <v>879</v>
      </c>
      <c r="F26" s="3">
        <v>0</v>
      </c>
      <c r="G26" s="3">
        <v>0</v>
      </c>
      <c r="H26" s="3">
        <v>1602</v>
      </c>
      <c r="I26" s="3">
        <v>335</v>
      </c>
      <c r="J26" s="3">
        <v>0</v>
      </c>
      <c r="K26" s="7">
        <f>(I26+H26+G26+F26+E26+D26+C26)-(J26)</f>
        <v>4</v>
      </c>
    </row>
    <row r="27" spans="1:11" ht="12.75">
      <c r="A27" t="s">
        <v>401</v>
      </c>
      <c r="B27" s="8">
        <v>20</v>
      </c>
      <c r="C27" s="3">
        <v>28374</v>
      </c>
      <c r="D27" s="3">
        <v>0</v>
      </c>
      <c r="E27" s="3">
        <v>0</v>
      </c>
      <c r="F27" s="3">
        <v>0</v>
      </c>
      <c r="G27" s="3">
        <v>0</v>
      </c>
      <c r="H27" s="3">
        <v>2384</v>
      </c>
      <c r="I27" s="3">
        <v>0</v>
      </c>
      <c r="J27" s="3">
        <v>0</v>
      </c>
      <c r="K27" s="7">
        <f>(I27+H27+G27+F27+E27+D27+C27)-(J27)</f>
        <v>4</v>
      </c>
    </row>
    <row r="28" spans="1:11" ht="12.75">
      <c r="A28" s="2" t="s">
        <v>378</v>
      </c>
      <c r="B28" s="9">
        <f>SUM(B7:B27)</f>
        <v>4</v>
      </c>
      <c r="C28" s="7">
        <f>SUM(C7:C27)</f>
        <v>4</v>
      </c>
      <c r="D28" s="7">
        <f>SUM(D7:D27)</f>
        <v>4</v>
      </c>
      <c r="E28" s="7">
        <f>SUM(E7:E27)</f>
        <v>4</v>
      </c>
      <c r="F28" s="7">
        <f>SUM(F7:F27)</f>
        <v>4</v>
      </c>
      <c r="G28" s="7">
        <f>SUM(G7:G27)</f>
        <v>4</v>
      </c>
      <c r="H28" s="7">
        <f>SUM(H7:H27)</f>
        <v>4</v>
      </c>
      <c r="I28" s="7">
        <f>SUM(I7:I27)</f>
        <v>4</v>
      </c>
      <c r="J28" s="7">
        <f>SUM(J7:J27)</f>
        <v>4</v>
      </c>
      <c r="K28" s="7">
        <f>SUM(K7:K27)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79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508</v>
      </c>
    </row>
    <row r="5" ht="12.75">
      <c r="A5" s="2" t="s">
        <v>509</v>
      </c>
    </row>
    <row r="6" spans="1:9" ht="12.75">
      <c r="A6" s="2" t="s">
        <v>373</v>
      </c>
      <c r="B6" s="2" t="s">
        <v>510</v>
      </c>
      <c r="C6" s="2" t="s">
        <v>511</v>
      </c>
      <c r="D6" s="2" t="s">
        <v>512</v>
      </c>
      <c r="E6" s="2" t="s">
        <v>513</v>
      </c>
      <c r="F6" s="2" t="s">
        <v>514</v>
      </c>
      <c r="G6" s="2" t="s">
        <v>515</v>
      </c>
      <c r="H6" s="2" t="s">
        <v>516</v>
      </c>
      <c r="I6" s="2" t="s">
        <v>517</v>
      </c>
    </row>
    <row r="7" spans="1:9" ht="12.75">
      <c r="A7" s="2" t="s">
        <v>381</v>
      </c>
      <c r="B7">
        <v>38</v>
      </c>
      <c r="C7">
        <v>0</v>
      </c>
      <c r="D7">
        <v>0</v>
      </c>
      <c r="E7">
        <v>5324</v>
      </c>
      <c r="F7">
        <v>0</v>
      </c>
      <c r="G7">
        <v>332</v>
      </c>
      <c r="H7">
        <v>3800</v>
      </c>
      <c r="I7">
        <v>0</v>
      </c>
    </row>
    <row r="8" spans="1:9" ht="12.75">
      <c r="A8" s="2" t="s">
        <v>382</v>
      </c>
      <c r="B8">
        <v>166</v>
      </c>
      <c r="C8">
        <v>0</v>
      </c>
      <c r="D8">
        <v>0</v>
      </c>
      <c r="E8">
        <v>11170</v>
      </c>
      <c r="F8">
        <v>0</v>
      </c>
      <c r="G8">
        <v>1246</v>
      </c>
      <c r="H8">
        <v>179</v>
      </c>
      <c r="I8">
        <v>0</v>
      </c>
    </row>
    <row r="9" spans="1:9" ht="12.75">
      <c r="A9" s="2" t="s">
        <v>383</v>
      </c>
      <c r="B9">
        <v>159</v>
      </c>
      <c r="C9">
        <v>0</v>
      </c>
      <c r="D9">
        <v>0</v>
      </c>
      <c r="E9">
        <v>9500</v>
      </c>
      <c r="F9">
        <v>0</v>
      </c>
      <c r="G9">
        <v>1246</v>
      </c>
      <c r="H9">
        <v>0</v>
      </c>
      <c r="I9">
        <v>0</v>
      </c>
    </row>
    <row r="10" spans="1:9" ht="12.75">
      <c r="A10" s="2" t="s">
        <v>384</v>
      </c>
      <c r="B10">
        <v>319</v>
      </c>
      <c r="C10">
        <v>0</v>
      </c>
      <c r="D10">
        <v>0</v>
      </c>
      <c r="E10">
        <v>22366</v>
      </c>
      <c r="F10">
        <v>0</v>
      </c>
      <c r="G10">
        <v>2851</v>
      </c>
      <c r="H10">
        <v>0</v>
      </c>
      <c r="I10">
        <v>0</v>
      </c>
    </row>
    <row r="11" spans="1:9" ht="12.75">
      <c r="A11" s="2" t="s">
        <v>385</v>
      </c>
      <c r="B11">
        <v>277</v>
      </c>
      <c r="C11">
        <v>0</v>
      </c>
      <c r="D11">
        <v>0</v>
      </c>
      <c r="E11">
        <v>3958</v>
      </c>
      <c r="F11">
        <v>0</v>
      </c>
      <c r="G11">
        <v>2105</v>
      </c>
      <c r="H11">
        <v>0</v>
      </c>
      <c r="I11">
        <v>0</v>
      </c>
    </row>
    <row r="12" spans="1:9" ht="12.75">
      <c r="A12" s="2" t="s">
        <v>386</v>
      </c>
      <c r="B12">
        <v>397</v>
      </c>
      <c r="C12">
        <v>2222</v>
      </c>
      <c r="D12">
        <v>0</v>
      </c>
      <c r="E12">
        <v>1918</v>
      </c>
      <c r="F12">
        <v>0</v>
      </c>
      <c r="G12">
        <v>3733</v>
      </c>
      <c r="H12">
        <v>0</v>
      </c>
      <c r="I12">
        <v>0</v>
      </c>
    </row>
    <row r="13" spans="1:9" ht="12.75">
      <c r="A13" s="2" t="s">
        <v>387</v>
      </c>
      <c r="B13">
        <v>274</v>
      </c>
      <c r="C13">
        <v>0</v>
      </c>
      <c r="D13">
        <v>0</v>
      </c>
      <c r="E13">
        <v>0</v>
      </c>
      <c r="F13">
        <v>0</v>
      </c>
      <c r="G13">
        <v>2003</v>
      </c>
      <c r="H13">
        <v>0</v>
      </c>
      <c r="I13">
        <v>0</v>
      </c>
    </row>
    <row r="14" spans="1:9" ht="12.75">
      <c r="A14" s="2" t="s">
        <v>388</v>
      </c>
      <c r="B14">
        <v>1175</v>
      </c>
      <c r="C14">
        <v>1111</v>
      </c>
      <c r="D14">
        <v>0</v>
      </c>
      <c r="E14">
        <v>0</v>
      </c>
      <c r="F14">
        <v>0</v>
      </c>
      <c r="G14">
        <v>8981</v>
      </c>
      <c r="H14">
        <v>2363</v>
      </c>
      <c r="I14">
        <v>0</v>
      </c>
    </row>
    <row r="15" spans="1:9" ht="12.75">
      <c r="A15" s="2" t="s">
        <v>389</v>
      </c>
      <c r="B15">
        <v>128</v>
      </c>
      <c r="C15">
        <v>0</v>
      </c>
      <c r="D15">
        <v>2646</v>
      </c>
      <c r="E15">
        <v>0</v>
      </c>
      <c r="F15">
        <v>0</v>
      </c>
      <c r="G15">
        <v>1073</v>
      </c>
      <c r="H15">
        <v>0</v>
      </c>
      <c r="I15">
        <v>0</v>
      </c>
    </row>
    <row r="16" spans="1:9" ht="12.75">
      <c r="A16" s="2" t="s">
        <v>390</v>
      </c>
      <c r="B16">
        <v>249</v>
      </c>
      <c r="C16">
        <v>2222</v>
      </c>
      <c r="D16">
        <v>0</v>
      </c>
      <c r="E16">
        <v>0</v>
      </c>
      <c r="F16">
        <v>0</v>
      </c>
      <c r="G16">
        <v>2198</v>
      </c>
      <c r="H16">
        <v>0</v>
      </c>
      <c r="I16">
        <v>0</v>
      </c>
    </row>
    <row r="17" spans="1:9" ht="12.75">
      <c r="A17" s="2" t="s">
        <v>391</v>
      </c>
      <c r="B17">
        <v>365</v>
      </c>
      <c r="C17">
        <v>3333</v>
      </c>
      <c r="D17">
        <v>0</v>
      </c>
      <c r="E17">
        <v>0</v>
      </c>
      <c r="F17">
        <v>0</v>
      </c>
      <c r="G17">
        <v>3232</v>
      </c>
      <c r="H17">
        <v>721</v>
      </c>
      <c r="I17">
        <v>0</v>
      </c>
    </row>
    <row r="18" spans="1:9" ht="12.75">
      <c r="A18" s="2" t="s">
        <v>392</v>
      </c>
      <c r="B18">
        <v>186</v>
      </c>
      <c r="C18">
        <v>0</v>
      </c>
      <c r="D18">
        <v>0</v>
      </c>
      <c r="E18">
        <v>0</v>
      </c>
      <c r="F18">
        <v>0</v>
      </c>
      <c r="G18">
        <v>1411</v>
      </c>
      <c r="H18">
        <v>166</v>
      </c>
      <c r="I18">
        <v>0</v>
      </c>
    </row>
    <row r="19" spans="1:9" ht="12.75">
      <c r="A19" s="2" t="s">
        <v>393</v>
      </c>
      <c r="B19">
        <v>60</v>
      </c>
      <c r="C19">
        <v>0</v>
      </c>
      <c r="D19">
        <v>0</v>
      </c>
      <c r="E19">
        <v>0</v>
      </c>
      <c r="F19">
        <v>0</v>
      </c>
      <c r="G19">
        <v>467</v>
      </c>
      <c r="H19">
        <v>55</v>
      </c>
      <c r="I19">
        <v>0</v>
      </c>
    </row>
    <row r="20" spans="1:9" ht="12.75">
      <c r="A20" s="2" t="s">
        <v>394</v>
      </c>
      <c r="B20">
        <v>294</v>
      </c>
      <c r="C20">
        <v>0</v>
      </c>
      <c r="D20">
        <v>0</v>
      </c>
      <c r="E20">
        <v>0</v>
      </c>
      <c r="F20">
        <v>0</v>
      </c>
      <c r="G20">
        <v>2333</v>
      </c>
      <c r="H20">
        <v>55</v>
      </c>
      <c r="I20">
        <v>0</v>
      </c>
    </row>
    <row r="21" spans="1:9" ht="12.75">
      <c r="A21" s="2" t="s">
        <v>395</v>
      </c>
      <c r="B21">
        <v>412</v>
      </c>
      <c r="C21">
        <v>0</v>
      </c>
      <c r="D21">
        <v>893</v>
      </c>
      <c r="E21">
        <v>0</v>
      </c>
      <c r="F21">
        <v>0</v>
      </c>
      <c r="G21">
        <v>3048</v>
      </c>
      <c r="H21">
        <v>532</v>
      </c>
      <c r="I21">
        <v>0</v>
      </c>
    </row>
    <row r="22" spans="1:9" ht="12.75">
      <c r="A22" s="2" t="s">
        <v>396</v>
      </c>
      <c r="B22">
        <v>116</v>
      </c>
      <c r="C22">
        <v>0</v>
      </c>
      <c r="D22">
        <v>0</v>
      </c>
      <c r="E22">
        <v>0</v>
      </c>
      <c r="F22">
        <v>0</v>
      </c>
      <c r="G22">
        <v>936</v>
      </c>
      <c r="H22">
        <v>0</v>
      </c>
      <c r="I22">
        <v>0</v>
      </c>
    </row>
    <row r="23" spans="1:9" ht="12.75">
      <c r="A23" s="2" t="s">
        <v>397</v>
      </c>
      <c r="B23">
        <v>57</v>
      </c>
      <c r="C23">
        <v>0</v>
      </c>
      <c r="D23">
        <v>0</v>
      </c>
      <c r="E23">
        <v>0</v>
      </c>
      <c r="F23">
        <v>0</v>
      </c>
      <c r="G23">
        <v>472</v>
      </c>
      <c r="H23">
        <v>3011</v>
      </c>
      <c r="I23">
        <v>0</v>
      </c>
    </row>
    <row r="24" spans="1:9" ht="12.75">
      <c r="A24" s="2" t="s">
        <v>398</v>
      </c>
      <c r="B24">
        <v>57</v>
      </c>
      <c r="C24">
        <v>0</v>
      </c>
      <c r="D24">
        <v>0</v>
      </c>
      <c r="E24">
        <v>0</v>
      </c>
      <c r="F24">
        <v>0</v>
      </c>
      <c r="G24">
        <v>472</v>
      </c>
      <c r="H24">
        <v>0</v>
      </c>
      <c r="I24">
        <v>0</v>
      </c>
    </row>
    <row r="25" spans="1:9" ht="12.75">
      <c r="A25" s="2" t="s">
        <v>399</v>
      </c>
      <c r="B25">
        <v>65</v>
      </c>
      <c r="C25">
        <v>0</v>
      </c>
      <c r="D25">
        <v>0</v>
      </c>
      <c r="E25">
        <v>0</v>
      </c>
      <c r="F25">
        <v>0</v>
      </c>
      <c r="G25">
        <v>786</v>
      </c>
      <c r="H25">
        <v>0</v>
      </c>
      <c r="I25">
        <v>0</v>
      </c>
    </row>
    <row r="26" spans="1:9" ht="12.75">
      <c r="A26" s="2" t="s">
        <v>400</v>
      </c>
      <c r="B26">
        <v>55</v>
      </c>
      <c r="C26">
        <v>0</v>
      </c>
      <c r="D26">
        <v>0</v>
      </c>
      <c r="E26">
        <v>0</v>
      </c>
      <c r="F26">
        <v>0</v>
      </c>
      <c r="G26">
        <v>379</v>
      </c>
      <c r="H26">
        <v>0</v>
      </c>
      <c r="I26">
        <v>0</v>
      </c>
    </row>
    <row r="27" spans="1:9" ht="12.75">
      <c r="A27" s="2" t="s">
        <v>401</v>
      </c>
      <c r="B27">
        <v>61</v>
      </c>
      <c r="C27">
        <v>0</v>
      </c>
      <c r="D27">
        <v>0</v>
      </c>
      <c r="E27">
        <v>0</v>
      </c>
      <c r="F27">
        <v>0</v>
      </c>
      <c r="G27">
        <v>636</v>
      </c>
      <c r="H27">
        <v>0</v>
      </c>
      <c r="I27">
        <v>0</v>
      </c>
    </row>
    <row r="28" spans="1:9" ht="12.75">
      <c r="A28" s="2" t="s">
        <v>518</v>
      </c>
      <c r="B28" s="2">
        <f>SUM(B7:B27)</f>
        <v>4</v>
      </c>
      <c r="C28" s="2">
        <f>SUM(C7:C27)</f>
        <v>4</v>
      </c>
      <c r="D28" s="2">
        <f>SUM(D7:D27)</f>
        <v>4</v>
      </c>
      <c r="E28" s="2">
        <f>SUM(E7:E27)</f>
        <v>4</v>
      </c>
      <c r="F28" s="2">
        <f>SUM(F7:F27)</f>
        <v>4</v>
      </c>
      <c r="G28" s="2">
        <f>SUM(G7:G27)</f>
        <v>4</v>
      </c>
      <c r="H28" s="2">
        <f>SUM(H7:H27)</f>
        <v>4</v>
      </c>
      <c r="I28" s="2">
        <f>SUM(I7:I27)</f>
        <v>4</v>
      </c>
    </row>
    <row r="30" ht="12.75">
      <c r="A30" s="2" t="s">
        <v>519</v>
      </c>
    </row>
    <row r="31" spans="1:15" ht="12.75">
      <c r="A31" s="2" t="s">
        <v>373</v>
      </c>
      <c r="B31" s="2" t="s">
        <v>520</v>
      </c>
      <c r="C31" s="2" t="s">
        <v>521</v>
      </c>
      <c r="D31" s="2" t="s">
        <v>522</v>
      </c>
      <c r="E31" s="2" t="s">
        <v>523</v>
      </c>
      <c r="F31" s="2" t="s">
        <v>524</v>
      </c>
      <c r="G31" s="2" t="s">
        <v>525</v>
      </c>
      <c r="H31" s="2" t="s">
        <v>526</v>
      </c>
      <c r="I31" s="2" t="s">
        <v>527</v>
      </c>
      <c r="J31" s="2" t="s">
        <v>528</v>
      </c>
      <c r="K31" s="2" t="s">
        <v>529</v>
      </c>
      <c r="L31" s="2" t="s">
        <v>530</v>
      </c>
      <c r="M31" s="2" t="s">
        <v>531</v>
      </c>
      <c r="N31" s="2" t="s">
        <v>532</v>
      </c>
      <c r="O31" s="2" t="s">
        <v>533</v>
      </c>
    </row>
    <row r="32" spans="1:15" ht="12.75">
      <c r="A32" s="2" t="s">
        <v>381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48</v>
      </c>
      <c r="L32">
        <v>0</v>
      </c>
      <c r="M32">
        <v>0</v>
      </c>
      <c r="N32">
        <v>0</v>
      </c>
      <c r="O32">
        <v>0</v>
      </c>
    </row>
    <row r="33" spans="1:15" ht="12.75">
      <c r="A33" s="2" t="s">
        <v>382</v>
      </c>
      <c r="B33">
        <v>0</v>
      </c>
      <c r="C33">
        <v>0</v>
      </c>
      <c r="D33">
        <v>0</v>
      </c>
      <c r="E33">
        <v>3478</v>
      </c>
      <c r="F33">
        <v>0</v>
      </c>
      <c r="G33">
        <v>0</v>
      </c>
      <c r="H33">
        <v>0</v>
      </c>
      <c r="I33">
        <v>0</v>
      </c>
      <c r="J33">
        <v>0</v>
      </c>
      <c r="K33">
        <v>40</v>
      </c>
      <c r="L33">
        <v>0</v>
      </c>
      <c r="M33">
        <v>0</v>
      </c>
      <c r="N33">
        <v>0</v>
      </c>
      <c r="O33">
        <v>2750</v>
      </c>
    </row>
    <row r="34" spans="1:15" ht="12.75">
      <c r="A34" s="2" t="s">
        <v>383</v>
      </c>
      <c r="B34">
        <v>0</v>
      </c>
      <c r="C34">
        <v>0</v>
      </c>
      <c r="D34">
        <v>0</v>
      </c>
      <c r="E34">
        <v>3457</v>
      </c>
      <c r="F34">
        <v>0</v>
      </c>
      <c r="G34">
        <v>0</v>
      </c>
      <c r="H34">
        <v>0</v>
      </c>
      <c r="I34">
        <v>0</v>
      </c>
      <c r="J34">
        <v>0</v>
      </c>
      <c r="K34">
        <v>120</v>
      </c>
      <c r="L34">
        <v>0</v>
      </c>
      <c r="M34">
        <v>0</v>
      </c>
      <c r="N34">
        <v>0</v>
      </c>
      <c r="O34">
        <v>648</v>
      </c>
    </row>
    <row r="35" spans="1:15" ht="12.75">
      <c r="A35" s="2" t="s">
        <v>384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528</v>
      </c>
      <c r="K35">
        <v>478</v>
      </c>
      <c r="L35">
        <v>0</v>
      </c>
      <c r="M35">
        <v>0</v>
      </c>
      <c r="N35">
        <v>0</v>
      </c>
      <c r="O35">
        <v>653</v>
      </c>
    </row>
    <row r="36" spans="1:15" ht="12.75">
      <c r="A36" s="2" t="s">
        <v>385</v>
      </c>
      <c r="B36">
        <v>0</v>
      </c>
      <c r="C36">
        <v>0</v>
      </c>
      <c r="D36">
        <v>0</v>
      </c>
      <c r="E36">
        <v>12364</v>
      </c>
      <c r="F36">
        <v>0</v>
      </c>
      <c r="G36">
        <v>0</v>
      </c>
      <c r="H36">
        <v>0</v>
      </c>
      <c r="I36">
        <v>0</v>
      </c>
      <c r="J36">
        <v>0</v>
      </c>
      <c r="K36">
        <v>480</v>
      </c>
      <c r="L36">
        <v>0</v>
      </c>
      <c r="M36">
        <v>0</v>
      </c>
      <c r="N36">
        <v>0</v>
      </c>
      <c r="O36">
        <v>1585</v>
      </c>
    </row>
    <row r="37" spans="1:15" ht="12.75">
      <c r="A37" s="2" t="s">
        <v>386</v>
      </c>
      <c r="B37">
        <v>0</v>
      </c>
      <c r="C37">
        <v>4401</v>
      </c>
      <c r="D37">
        <v>0</v>
      </c>
      <c r="E37">
        <v>21058</v>
      </c>
      <c r="F37">
        <v>5931</v>
      </c>
      <c r="G37">
        <v>0</v>
      </c>
      <c r="H37">
        <v>0</v>
      </c>
      <c r="I37">
        <v>0</v>
      </c>
      <c r="J37">
        <v>0</v>
      </c>
      <c r="K37">
        <v>1140</v>
      </c>
      <c r="L37">
        <v>0</v>
      </c>
      <c r="M37">
        <v>0</v>
      </c>
      <c r="N37">
        <v>0</v>
      </c>
      <c r="O37">
        <v>5807</v>
      </c>
    </row>
    <row r="38" spans="1:15" ht="12.75">
      <c r="A38" s="2" t="s">
        <v>387</v>
      </c>
      <c r="B38">
        <v>0</v>
      </c>
      <c r="C38">
        <v>685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612</v>
      </c>
      <c r="L38">
        <v>0</v>
      </c>
      <c r="M38">
        <v>0</v>
      </c>
      <c r="N38">
        <v>588</v>
      </c>
      <c r="O38">
        <v>3951</v>
      </c>
    </row>
    <row r="39" spans="1:15" ht="12.75">
      <c r="A39" s="2" t="s">
        <v>388</v>
      </c>
      <c r="B39">
        <v>0</v>
      </c>
      <c r="C39">
        <v>2055</v>
      </c>
      <c r="D39">
        <v>0</v>
      </c>
      <c r="E39">
        <v>2305</v>
      </c>
      <c r="F39">
        <v>322</v>
      </c>
      <c r="G39">
        <v>0</v>
      </c>
      <c r="H39">
        <v>0</v>
      </c>
      <c r="I39">
        <v>0</v>
      </c>
      <c r="J39">
        <v>0</v>
      </c>
      <c r="K39">
        <v>2952</v>
      </c>
      <c r="L39">
        <v>0</v>
      </c>
      <c r="M39">
        <v>0</v>
      </c>
      <c r="N39">
        <v>540</v>
      </c>
      <c r="O39">
        <v>5232</v>
      </c>
    </row>
    <row r="40" spans="1:15" ht="12.75">
      <c r="A40" s="2" t="s">
        <v>389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400</v>
      </c>
      <c r="L40">
        <v>0</v>
      </c>
      <c r="M40">
        <v>0</v>
      </c>
      <c r="N40">
        <v>0</v>
      </c>
      <c r="O40">
        <v>0</v>
      </c>
    </row>
    <row r="41" spans="1:15" ht="12.75">
      <c r="A41" s="2" t="s">
        <v>390</v>
      </c>
      <c r="B41">
        <v>0</v>
      </c>
      <c r="C41">
        <v>5598</v>
      </c>
      <c r="D41">
        <v>0</v>
      </c>
      <c r="E41">
        <v>0</v>
      </c>
      <c r="F41">
        <v>4097</v>
      </c>
      <c r="G41">
        <v>0</v>
      </c>
      <c r="H41">
        <v>0</v>
      </c>
      <c r="I41">
        <v>0</v>
      </c>
      <c r="J41">
        <v>0</v>
      </c>
      <c r="K41">
        <v>880</v>
      </c>
      <c r="L41">
        <v>0</v>
      </c>
      <c r="M41">
        <v>0</v>
      </c>
      <c r="N41">
        <v>0</v>
      </c>
      <c r="O41">
        <v>4745</v>
      </c>
    </row>
    <row r="42" spans="1:15" ht="12.75">
      <c r="A42" s="2" t="s">
        <v>391</v>
      </c>
      <c r="B42">
        <v>0</v>
      </c>
      <c r="C42">
        <v>7992</v>
      </c>
      <c r="D42">
        <v>0</v>
      </c>
      <c r="E42">
        <v>0</v>
      </c>
      <c r="F42">
        <v>2209</v>
      </c>
      <c r="G42">
        <v>0</v>
      </c>
      <c r="H42">
        <v>0</v>
      </c>
      <c r="I42">
        <v>0</v>
      </c>
      <c r="J42">
        <v>0</v>
      </c>
      <c r="K42">
        <v>1357</v>
      </c>
      <c r="L42">
        <v>0</v>
      </c>
      <c r="M42">
        <v>0</v>
      </c>
      <c r="N42">
        <v>0</v>
      </c>
      <c r="O42">
        <v>4562</v>
      </c>
    </row>
    <row r="43" spans="1:15" ht="12.75">
      <c r="A43" s="2" t="s">
        <v>392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660</v>
      </c>
      <c r="L43">
        <v>0</v>
      </c>
      <c r="M43">
        <v>0</v>
      </c>
      <c r="N43">
        <v>600</v>
      </c>
      <c r="O43">
        <v>1791</v>
      </c>
    </row>
    <row r="44" spans="1:15" ht="12.75">
      <c r="A44" s="2" t="s">
        <v>393</v>
      </c>
      <c r="B44">
        <v>0</v>
      </c>
      <c r="C44">
        <v>326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230</v>
      </c>
      <c r="L44">
        <v>0</v>
      </c>
      <c r="M44">
        <v>0</v>
      </c>
      <c r="N44">
        <v>0</v>
      </c>
      <c r="O44">
        <v>306</v>
      </c>
    </row>
    <row r="45" spans="1:15" ht="12.75">
      <c r="A45" s="2" t="s">
        <v>394</v>
      </c>
      <c r="B45">
        <v>0</v>
      </c>
      <c r="C45">
        <v>324</v>
      </c>
      <c r="D45">
        <v>0</v>
      </c>
      <c r="E45">
        <v>0</v>
      </c>
      <c r="F45">
        <v>1760</v>
      </c>
      <c r="G45">
        <v>0</v>
      </c>
      <c r="H45">
        <v>0</v>
      </c>
      <c r="I45">
        <v>0</v>
      </c>
      <c r="J45">
        <v>0</v>
      </c>
      <c r="K45">
        <v>1150</v>
      </c>
      <c r="L45">
        <v>0</v>
      </c>
      <c r="M45">
        <v>0</v>
      </c>
      <c r="N45">
        <v>1142</v>
      </c>
      <c r="O45">
        <v>6738</v>
      </c>
    </row>
    <row r="46" spans="1:15" ht="12.75">
      <c r="A46" s="2" t="s">
        <v>395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1518</v>
      </c>
      <c r="L46">
        <v>0</v>
      </c>
      <c r="M46">
        <v>0</v>
      </c>
      <c r="N46">
        <v>2788</v>
      </c>
      <c r="O46">
        <v>4921</v>
      </c>
    </row>
    <row r="47" spans="1:15" ht="12.75">
      <c r="A47" s="2" t="s">
        <v>396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480</v>
      </c>
      <c r="L47">
        <v>0</v>
      </c>
      <c r="M47">
        <v>0</v>
      </c>
      <c r="N47">
        <v>129</v>
      </c>
      <c r="O47">
        <v>770</v>
      </c>
    </row>
    <row r="48" spans="1:15" ht="12.75">
      <c r="A48" s="2" t="s">
        <v>397</v>
      </c>
      <c r="B48">
        <v>0</v>
      </c>
      <c r="C48">
        <v>1453</v>
      </c>
      <c r="D48">
        <v>0</v>
      </c>
      <c r="E48">
        <v>0</v>
      </c>
      <c r="F48">
        <v>1581</v>
      </c>
      <c r="G48">
        <v>0</v>
      </c>
      <c r="H48">
        <v>0</v>
      </c>
      <c r="I48">
        <v>0</v>
      </c>
      <c r="J48">
        <v>0</v>
      </c>
      <c r="K48">
        <v>240</v>
      </c>
      <c r="L48">
        <v>0</v>
      </c>
      <c r="M48">
        <v>0</v>
      </c>
      <c r="N48">
        <v>0</v>
      </c>
      <c r="O48">
        <v>898</v>
      </c>
    </row>
    <row r="49" spans="1:15" ht="12.75">
      <c r="A49" s="2" t="s">
        <v>398</v>
      </c>
      <c r="B49">
        <v>0</v>
      </c>
      <c r="C49">
        <v>646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240</v>
      </c>
      <c r="L49">
        <v>0</v>
      </c>
      <c r="M49">
        <v>0</v>
      </c>
      <c r="N49">
        <v>65</v>
      </c>
      <c r="O49">
        <v>0</v>
      </c>
    </row>
    <row r="50" spans="1:15" ht="12.75">
      <c r="A50" s="2" t="s">
        <v>399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540</v>
      </c>
      <c r="L50">
        <v>0</v>
      </c>
      <c r="M50">
        <v>0</v>
      </c>
      <c r="N50">
        <v>108</v>
      </c>
      <c r="O50">
        <v>440</v>
      </c>
    </row>
    <row r="51" spans="1:15" ht="12.75">
      <c r="A51" s="2" t="s">
        <v>400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260</v>
      </c>
      <c r="L51">
        <v>0</v>
      </c>
      <c r="M51">
        <v>0</v>
      </c>
      <c r="N51">
        <v>65</v>
      </c>
      <c r="O51">
        <v>1249</v>
      </c>
    </row>
    <row r="52" spans="1:15" ht="12.75">
      <c r="A52" s="2" t="s">
        <v>401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580</v>
      </c>
      <c r="L52">
        <v>0</v>
      </c>
      <c r="M52">
        <v>0</v>
      </c>
      <c r="N52">
        <v>108</v>
      </c>
      <c r="O52">
        <v>97</v>
      </c>
    </row>
    <row r="53" spans="1:15" ht="12.75">
      <c r="A53" s="2" t="s">
        <v>518</v>
      </c>
      <c r="B53" s="2">
        <f>SUM(B32:B52)</f>
        <v>4</v>
      </c>
      <c r="C53" s="2">
        <f>SUM(C32:C52)</f>
        <v>4</v>
      </c>
      <c r="D53" s="2">
        <f>SUM(D32:D52)</f>
        <v>4</v>
      </c>
      <c r="E53" s="2">
        <f>SUM(E32:E52)</f>
        <v>4</v>
      </c>
      <c r="F53" s="2">
        <f>SUM(F32:F52)</f>
        <v>4</v>
      </c>
      <c r="G53" s="2">
        <f>SUM(G32:G52)</f>
        <v>4</v>
      </c>
      <c r="H53" s="2">
        <f>SUM(H32:H52)</f>
        <v>4</v>
      </c>
      <c r="I53" s="2">
        <f>SUM(I32:I52)</f>
        <v>4</v>
      </c>
      <c r="J53" s="2">
        <f>SUM(J32:J52)</f>
        <v>4</v>
      </c>
      <c r="K53" s="2">
        <f>SUM(K32:K52)</f>
        <v>4</v>
      </c>
      <c r="L53" s="2">
        <f>SUM(L32:L52)</f>
        <v>4</v>
      </c>
      <c r="M53" s="2">
        <f>SUM(M32:M52)</f>
        <v>4</v>
      </c>
      <c r="N53" s="2">
        <f>SUM(N32:N52)</f>
        <v>4</v>
      </c>
      <c r="O53" s="2">
        <f>SUM(O32:O52)</f>
        <v>4</v>
      </c>
    </row>
    <row r="56" ht="12.75">
      <c r="A56" s="2" t="s">
        <v>534</v>
      </c>
    </row>
    <row r="57" spans="1:5" ht="12.75">
      <c r="A57" s="2" t="s">
        <v>535</v>
      </c>
      <c r="B57" s="2" t="s">
        <v>536</v>
      </c>
      <c r="C57" s="2" t="s">
        <v>537</v>
      </c>
      <c r="D57" s="2" t="s">
        <v>538</v>
      </c>
      <c r="E57" s="2" t="s">
        <v>518</v>
      </c>
    </row>
    <row r="58" spans="1:5" ht="12.75">
      <c r="A58" s="2" t="s">
        <v>381</v>
      </c>
      <c r="B58" s="2">
        <f>9494</f>
        <v>4</v>
      </c>
      <c r="C58" s="2">
        <f>48</f>
        <v>4</v>
      </c>
      <c r="D58" s="2">
        <f>0</f>
        <v>4</v>
      </c>
      <c r="E58" s="2">
        <f>SUM(B7:I7,SUM(B32:O32))</f>
        <v>4</v>
      </c>
    </row>
    <row r="59" spans="1:5" ht="12.75">
      <c r="A59" s="2" t="s">
        <v>382</v>
      </c>
      <c r="B59" s="2">
        <f>12761</f>
        <v>4</v>
      </c>
      <c r="C59" s="2">
        <f>3518</f>
        <v>4</v>
      </c>
      <c r="D59" s="2">
        <f>2750</f>
        <v>4</v>
      </c>
      <c r="E59" s="2">
        <f>SUM(B8:I8,SUM(B33:O33))</f>
        <v>4</v>
      </c>
    </row>
    <row r="60" spans="1:5" ht="12.75">
      <c r="A60" s="2" t="s">
        <v>383</v>
      </c>
      <c r="B60" s="2">
        <f>10905</f>
        <v>4</v>
      </c>
      <c r="C60" s="2">
        <f>3577</f>
        <v>4</v>
      </c>
      <c r="D60" s="2">
        <f>648</f>
        <v>4</v>
      </c>
      <c r="E60" s="2">
        <f>SUM(B9:I9,SUM(B34:O34))</f>
        <v>4</v>
      </c>
    </row>
    <row r="61" spans="1:5" ht="12.75">
      <c r="A61" s="2" t="s">
        <v>384</v>
      </c>
      <c r="B61" s="2">
        <f>25536</f>
        <v>4</v>
      </c>
      <c r="C61" s="2">
        <f>1006</f>
        <v>4</v>
      </c>
      <c r="D61" s="2">
        <f>653</f>
        <v>4</v>
      </c>
      <c r="E61" s="2">
        <f>SUM(B10:I10,SUM(B35:O35))</f>
        <v>4</v>
      </c>
    </row>
    <row r="62" spans="1:5" ht="12.75">
      <c r="A62" s="2" t="s">
        <v>385</v>
      </c>
      <c r="B62" s="2">
        <f>6340</f>
        <v>4</v>
      </c>
      <c r="C62" s="2">
        <f>12844</f>
        <v>4</v>
      </c>
      <c r="D62" s="2">
        <f>1585</f>
        <v>4</v>
      </c>
      <c r="E62" s="2">
        <f>SUM(B11:I11,SUM(B36:O36))</f>
        <v>4</v>
      </c>
    </row>
    <row r="63" spans="1:5" ht="12.75">
      <c r="A63" s="2" t="s">
        <v>386</v>
      </c>
      <c r="B63" s="2">
        <f>8270</f>
        <v>4</v>
      </c>
      <c r="C63" s="2">
        <f>32530</f>
        <v>4</v>
      </c>
      <c r="D63" s="2">
        <f>5807</f>
        <v>4</v>
      </c>
      <c r="E63" s="2">
        <f>SUM(B12:I12,SUM(B37:O37))</f>
        <v>4</v>
      </c>
    </row>
    <row r="64" spans="1:5" ht="12.75">
      <c r="A64" s="2" t="s">
        <v>387</v>
      </c>
      <c r="B64" s="2">
        <f>2277</f>
        <v>4</v>
      </c>
      <c r="C64" s="2">
        <f>1885</f>
        <v>4</v>
      </c>
      <c r="D64" s="2">
        <f>3951</f>
        <v>4</v>
      </c>
      <c r="E64" s="2">
        <f>SUM(B13:I13,SUM(B38:O38))</f>
        <v>4</v>
      </c>
    </row>
    <row r="65" spans="1:5" ht="12.75">
      <c r="A65" s="2" t="s">
        <v>388</v>
      </c>
      <c r="B65" s="2">
        <f>13630</f>
        <v>4</v>
      </c>
      <c r="C65" s="2">
        <f>8174</f>
        <v>4</v>
      </c>
      <c r="D65" s="2">
        <f>5232</f>
        <v>4</v>
      </c>
      <c r="E65" s="2">
        <f>SUM(B14:I14,SUM(B39:O39))</f>
        <v>4</v>
      </c>
    </row>
    <row r="66" spans="1:5" ht="12.75">
      <c r="A66" s="2" t="s">
        <v>389</v>
      </c>
      <c r="B66" s="2">
        <f>3847</f>
        <v>4</v>
      </c>
      <c r="C66" s="2">
        <f>400</f>
        <v>4</v>
      </c>
      <c r="D66" s="2">
        <f>0</f>
        <v>4</v>
      </c>
      <c r="E66" s="2">
        <f>SUM(B15:I15,SUM(B40:O40))</f>
        <v>4</v>
      </c>
    </row>
    <row r="67" spans="1:5" ht="12.75">
      <c r="A67" s="2" t="s">
        <v>390</v>
      </c>
      <c r="B67" s="2">
        <f>4669</f>
        <v>4</v>
      </c>
      <c r="C67" s="2">
        <f>10575</f>
        <v>4</v>
      </c>
      <c r="D67" s="2">
        <f>4745</f>
        <v>4</v>
      </c>
      <c r="E67" s="2">
        <f>SUM(B16:I16,SUM(B41:O41))</f>
        <v>4</v>
      </c>
    </row>
    <row r="68" spans="1:5" ht="12.75">
      <c r="A68" s="2" t="s">
        <v>391</v>
      </c>
      <c r="B68" s="2">
        <f>7651</f>
        <v>4</v>
      </c>
      <c r="C68" s="2">
        <f>11558</f>
        <v>4</v>
      </c>
      <c r="D68" s="2">
        <f>4562</f>
        <v>4</v>
      </c>
      <c r="E68" s="2">
        <f>SUM(B17:I17,SUM(B42:O42))</f>
        <v>4</v>
      </c>
    </row>
    <row r="69" spans="1:5" ht="12.75">
      <c r="A69" s="2" t="s">
        <v>392</v>
      </c>
      <c r="B69" s="2">
        <f>1763</f>
        <v>4</v>
      </c>
      <c r="C69" s="2">
        <f>1260</f>
        <v>4</v>
      </c>
      <c r="D69" s="2">
        <f>1791</f>
        <v>4</v>
      </c>
      <c r="E69" s="2">
        <f>SUM(B18:I18,SUM(B43:O43))</f>
        <v>4</v>
      </c>
    </row>
    <row r="70" spans="1:5" ht="12.75">
      <c r="A70" s="2" t="s">
        <v>393</v>
      </c>
      <c r="B70" s="2">
        <f>582</f>
        <v>4</v>
      </c>
      <c r="C70" s="2">
        <f>556</f>
        <v>4</v>
      </c>
      <c r="D70" s="2">
        <f>306</f>
        <v>4</v>
      </c>
      <c r="E70" s="2">
        <f>SUM(B19:I19,SUM(B44:O44))</f>
        <v>4</v>
      </c>
    </row>
    <row r="71" spans="1:5" ht="12.75">
      <c r="A71" s="2" t="s">
        <v>394</v>
      </c>
      <c r="B71" s="2">
        <f>2682</f>
        <v>4</v>
      </c>
      <c r="C71" s="2">
        <f>4376</f>
        <v>4</v>
      </c>
      <c r="D71" s="2">
        <f>6738</f>
        <v>4</v>
      </c>
      <c r="E71" s="2">
        <f>SUM(B20:I20,SUM(B45:O45))</f>
        <v>4</v>
      </c>
    </row>
    <row r="72" spans="1:5" ht="12.75">
      <c r="A72" s="2" t="s">
        <v>395</v>
      </c>
      <c r="B72" s="2">
        <f>4885</f>
        <v>4</v>
      </c>
      <c r="C72" s="2">
        <f>4306</f>
        <v>4</v>
      </c>
      <c r="D72" s="2">
        <f>4921</f>
        <v>4</v>
      </c>
      <c r="E72" s="2">
        <f>SUM(B21:I21,SUM(B46:O46))</f>
        <v>4</v>
      </c>
    </row>
    <row r="73" spans="1:5" ht="12.75">
      <c r="A73" s="2" t="s">
        <v>396</v>
      </c>
      <c r="B73" s="2">
        <f>1052</f>
        <v>4</v>
      </c>
      <c r="C73" s="2">
        <f>609</f>
        <v>4</v>
      </c>
      <c r="D73" s="2">
        <f>770</f>
        <v>4</v>
      </c>
      <c r="E73" s="2">
        <f>SUM(B22:I22,SUM(B47:O47))</f>
        <v>4</v>
      </c>
    </row>
    <row r="74" spans="1:5" ht="12.75">
      <c r="A74" s="2" t="s">
        <v>397</v>
      </c>
      <c r="B74" s="2">
        <f>3540</f>
        <v>4</v>
      </c>
      <c r="C74" s="2">
        <f>3274</f>
        <v>4</v>
      </c>
      <c r="D74" s="2">
        <f>898</f>
        <v>4</v>
      </c>
      <c r="E74" s="2">
        <f>SUM(B23:I23,SUM(B48:O48))</f>
        <v>4</v>
      </c>
    </row>
    <row r="75" spans="1:5" ht="12.75">
      <c r="A75" s="2" t="s">
        <v>398</v>
      </c>
      <c r="B75" s="2">
        <f>529</f>
        <v>4</v>
      </c>
      <c r="C75" s="2">
        <f>951</f>
        <v>4</v>
      </c>
      <c r="D75" s="2">
        <f>0</f>
        <v>4</v>
      </c>
      <c r="E75" s="2">
        <f>SUM(B24:I24,SUM(B49:O49))</f>
        <v>4</v>
      </c>
    </row>
    <row r="76" spans="1:5" ht="12.75">
      <c r="A76" s="2" t="s">
        <v>399</v>
      </c>
      <c r="B76" s="2">
        <f>851</f>
        <v>4</v>
      </c>
      <c r="C76" s="2">
        <f>648</f>
        <v>4</v>
      </c>
      <c r="D76" s="2">
        <f>440</f>
        <v>4</v>
      </c>
      <c r="E76" s="2">
        <f>SUM(B25:I25,SUM(B50:O50))</f>
        <v>4</v>
      </c>
    </row>
    <row r="77" spans="1:5" ht="12.75">
      <c r="A77" s="2" t="s">
        <v>400</v>
      </c>
      <c r="B77" s="2">
        <f>434</f>
        <v>4</v>
      </c>
      <c r="C77" s="2">
        <f>325</f>
        <v>4</v>
      </c>
      <c r="D77" s="2">
        <f>1249</f>
        <v>4</v>
      </c>
      <c r="E77" s="2">
        <f>SUM(B26:I26,SUM(B51:O51))</f>
        <v>4</v>
      </c>
    </row>
    <row r="78" spans="1:5" ht="12.75">
      <c r="A78" s="2" t="s">
        <v>401</v>
      </c>
      <c r="B78" s="2">
        <f>697</f>
        <v>4</v>
      </c>
      <c r="C78" s="2">
        <f>688</f>
        <v>4</v>
      </c>
      <c r="D78" s="2">
        <f>97</f>
        <v>4</v>
      </c>
      <c r="E78" s="2">
        <f>SUM(B27:I27,SUM(B52:O52))</f>
        <v>4</v>
      </c>
    </row>
    <row r="79" spans="4:5" ht="12.75">
      <c r="D79" s="2" t="s">
        <v>518</v>
      </c>
      <c r="E79" s="2">
        <f>SUM(E58:E78)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539</v>
      </c>
    </row>
    <row r="5" ht="12.75">
      <c r="A5" s="2" t="s">
        <v>540</v>
      </c>
    </row>
    <row r="6" spans="1:2" ht="12.75">
      <c r="A6" s="2" t="s">
        <v>541</v>
      </c>
      <c r="B6" s="2" t="s">
        <v>507</v>
      </c>
    </row>
    <row r="7" spans="1:2" ht="12.75">
      <c r="A7" t="s">
        <v>542</v>
      </c>
      <c r="B7" s="3">
        <v>16353</v>
      </c>
    </row>
    <row r="8" spans="1:2" ht="12.75">
      <c r="A8" t="s">
        <v>543</v>
      </c>
      <c r="B8" s="3">
        <v>0</v>
      </c>
    </row>
    <row r="9" spans="1:2" ht="12.75">
      <c r="A9" t="s">
        <v>544</v>
      </c>
      <c r="B9" s="3">
        <v>0</v>
      </c>
    </row>
    <row r="10" spans="1:2" ht="12.75">
      <c r="A10" t="s">
        <v>545</v>
      </c>
      <c r="B10" s="3">
        <v>0</v>
      </c>
    </row>
    <row r="11" spans="1:2" ht="12.75">
      <c r="A11" t="s">
        <v>546</v>
      </c>
      <c r="B11" s="3">
        <v>0</v>
      </c>
    </row>
    <row r="12" spans="1:2" ht="12.75">
      <c r="A12" t="s">
        <v>547</v>
      </c>
      <c r="B12" s="3">
        <v>6656</v>
      </c>
    </row>
    <row r="13" spans="1:2" ht="12.75">
      <c r="A13" t="s">
        <v>548</v>
      </c>
      <c r="B13" s="3">
        <v>0</v>
      </c>
    </row>
    <row r="14" spans="1:2" ht="12.75">
      <c r="A14" t="s">
        <v>549</v>
      </c>
      <c r="B14" s="3">
        <v>0</v>
      </c>
    </row>
    <row r="15" spans="1:2" ht="12.75">
      <c r="A15" t="s">
        <v>550</v>
      </c>
      <c r="B15" s="3">
        <v>0</v>
      </c>
    </row>
    <row r="16" spans="1:2" ht="12.75">
      <c r="A16" t="s">
        <v>551</v>
      </c>
      <c r="B16" s="3">
        <v>0</v>
      </c>
    </row>
    <row r="17" spans="1:2" ht="12.75">
      <c r="A17" t="s">
        <v>552</v>
      </c>
      <c r="B17" s="3">
        <v>32341</v>
      </c>
    </row>
    <row r="18" spans="1:2" ht="12.75">
      <c r="A18" t="s">
        <v>553</v>
      </c>
      <c r="B18" s="3">
        <v>18981</v>
      </c>
    </row>
    <row r="19" spans="1:2" ht="12.75">
      <c r="A19" t="s">
        <v>554</v>
      </c>
      <c r="B19" s="3">
        <v>8611</v>
      </c>
    </row>
    <row r="20" spans="1:2" ht="12.75">
      <c r="A20" t="s">
        <v>555</v>
      </c>
      <c r="B20" s="3">
        <v>0</v>
      </c>
    </row>
    <row r="21" spans="1:2" ht="12.75">
      <c r="A21" t="s">
        <v>556</v>
      </c>
      <c r="B21" s="3">
        <v>0</v>
      </c>
    </row>
    <row r="22" spans="1:2" ht="12.75">
      <c r="A22" t="s">
        <v>557</v>
      </c>
      <c r="B22" s="3">
        <v>277</v>
      </c>
    </row>
    <row r="23" spans="1:2" ht="12.75">
      <c r="A23" t="s">
        <v>558</v>
      </c>
      <c r="B23" s="3">
        <v>563879</v>
      </c>
    </row>
    <row r="24" spans="1:2" ht="12.75">
      <c r="A24" t="s">
        <v>559</v>
      </c>
      <c r="B24" s="3">
        <v>0</v>
      </c>
    </row>
    <row r="25" spans="1:2" ht="12.75">
      <c r="A25" t="s">
        <v>560</v>
      </c>
      <c r="B25" s="3">
        <v>170305</v>
      </c>
    </row>
    <row r="26" spans="1:2" ht="12.75">
      <c r="A26" t="s">
        <v>561</v>
      </c>
      <c r="B26" s="3">
        <v>0</v>
      </c>
    </row>
    <row r="27" spans="1:2" ht="12.75">
      <c r="A27" t="s">
        <v>562</v>
      </c>
      <c r="B27" s="3">
        <v>689</v>
      </c>
    </row>
    <row r="28" spans="1:2" ht="12.75">
      <c r="A28" t="s">
        <v>563</v>
      </c>
      <c r="B28" s="3">
        <v>51634</v>
      </c>
    </row>
    <row r="29" spans="1:2" ht="12.75">
      <c r="A29" t="s">
        <v>564</v>
      </c>
      <c r="B29" s="3">
        <v>0</v>
      </c>
    </row>
    <row r="30" spans="1:2" ht="12.75">
      <c r="A30" t="s">
        <v>565</v>
      </c>
      <c r="B30" s="3">
        <v>0</v>
      </c>
    </row>
    <row r="31" spans="1:2" ht="12.75">
      <c r="A31" t="s">
        <v>566</v>
      </c>
      <c r="B31" s="3">
        <v>0</v>
      </c>
    </row>
    <row r="32" spans="1:2" ht="12.75">
      <c r="A32" t="s">
        <v>567</v>
      </c>
      <c r="B32" s="3">
        <v>25908</v>
      </c>
    </row>
    <row r="34" spans="1:2" ht="12.75">
      <c r="A34" s="2" t="s">
        <v>378</v>
      </c>
      <c r="B34" s="7">
        <v>843818</v>
      </c>
    </row>
    <row r="35" spans="1:2" ht="12.75">
      <c r="A35" t="s">
        <v>568</v>
      </c>
      <c r="B35" s="3" t="s">
        <v>569</v>
      </c>
    </row>
    <row r="36" spans="1:2" ht="12.75">
      <c r="A36" t="s">
        <v>570</v>
      </c>
      <c r="B36" s="3" t="s">
        <v>571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572</v>
      </c>
    </row>
    <row r="5" ht="12.75">
      <c r="A5" s="2" t="s">
        <v>573</v>
      </c>
    </row>
    <row r="6" spans="1:2" ht="12.75">
      <c r="A6" s="2" t="s">
        <v>541</v>
      </c>
      <c r="B6" s="2" t="s">
        <v>574</v>
      </c>
    </row>
    <row r="7" spans="2:3" ht="12.75">
      <c r="B7" t="s">
        <v>575</v>
      </c>
      <c r="C7" t="s">
        <v>576</v>
      </c>
    </row>
    <row r="8" spans="1:3" ht="12.75">
      <c r="A8" s="10" t="s">
        <v>577</v>
      </c>
      <c r="B8" s="10" t="s">
        <v>11</v>
      </c>
      <c r="C8" s="10" t="s">
        <v>11</v>
      </c>
    </row>
    <row r="9" spans="1:3" ht="12.75">
      <c r="A9" s="2" t="s">
        <v>578</v>
      </c>
      <c r="B9" s="2" t="s">
        <v>11</v>
      </c>
      <c r="C9" s="2" t="s">
        <v>11</v>
      </c>
    </row>
    <row r="10" spans="1:3" ht="12.75">
      <c r="A10" t="s">
        <v>579</v>
      </c>
      <c r="B10" s="3">
        <v>124082</v>
      </c>
      <c r="C10" s="3">
        <v>0</v>
      </c>
    </row>
    <row r="11" spans="1:3" ht="12.75">
      <c r="A11" t="s">
        <v>580</v>
      </c>
      <c r="B11" s="3">
        <v>2704</v>
      </c>
      <c r="C11" s="3">
        <v>0</v>
      </c>
    </row>
    <row r="12" spans="1:3" ht="12.75">
      <c r="A12" t="s">
        <v>581</v>
      </c>
      <c r="B12" s="3" t="s">
        <v>582</v>
      </c>
      <c r="C12" s="3" t="s">
        <v>217</v>
      </c>
    </row>
    <row r="13" spans="1:3" ht="12.75">
      <c r="A13" s="2" t="s">
        <v>583</v>
      </c>
      <c r="B13" s="2" t="s">
        <v>11</v>
      </c>
      <c r="C13" s="2" t="s">
        <v>11</v>
      </c>
    </row>
    <row r="14" spans="1:3" ht="12.75">
      <c r="A14" t="s">
        <v>584</v>
      </c>
      <c r="B14" s="3">
        <v>10000</v>
      </c>
      <c r="C14" s="3">
        <v>0</v>
      </c>
    </row>
    <row r="15" spans="1:3" ht="12.75">
      <c r="A15" t="s">
        <v>585</v>
      </c>
      <c r="B15" s="3">
        <v>1548</v>
      </c>
      <c r="C15" s="3">
        <v>0</v>
      </c>
    </row>
    <row r="16" spans="1:3" ht="12.75">
      <c r="A16" t="s">
        <v>586</v>
      </c>
      <c r="B16" s="3" t="s">
        <v>587</v>
      </c>
      <c r="C16" s="3" t="s">
        <v>217</v>
      </c>
    </row>
    <row r="17" spans="1:3" ht="12.75">
      <c r="A17" s="2" t="s">
        <v>588</v>
      </c>
      <c r="B17" s="2" t="s">
        <v>11</v>
      </c>
      <c r="C17" s="2" t="s">
        <v>11</v>
      </c>
    </row>
    <row r="18" spans="1:3" ht="12.75">
      <c r="A18" t="s">
        <v>589</v>
      </c>
      <c r="B18" s="3">
        <v>-12185</v>
      </c>
      <c r="C18" s="3">
        <v>0</v>
      </c>
    </row>
    <row r="19" spans="1:3" ht="12.75">
      <c r="A19" t="s">
        <v>590</v>
      </c>
      <c r="B19" s="3" t="s">
        <v>591</v>
      </c>
      <c r="C19" s="3" t="s">
        <v>217</v>
      </c>
    </row>
    <row r="20" spans="1:3" ht="12.75">
      <c r="A20" t="s">
        <v>592</v>
      </c>
      <c r="B20" s="3" t="s">
        <v>593</v>
      </c>
      <c r="C20" s="3" t="s">
        <v>217</v>
      </c>
    </row>
    <row r="21" spans="1:3" ht="12.75">
      <c r="A21" s="10" t="s">
        <v>594</v>
      </c>
      <c r="B21" s="10" t="s">
        <v>11</v>
      </c>
      <c r="C21" s="10" t="s">
        <v>11</v>
      </c>
    </row>
    <row r="22" spans="1:3" ht="12.75">
      <c r="A22" s="2" t="s">
        <v>578</v>
      </c>
      <c r="B22" s="2" t="s">
        <v>11</v>
      </c>
      <c r="C22" s="2" t="s">
        <v>11</v>
      </c>
    </row>
    <row r="23" spans="1:3" ht="12.75">
      <c r="A23" t="s">
        <v>595</v>
      </c>
      <c r="B23" s="3">
        <v>88219</v>
      </c>
      <c r="C23" s="3">
        <v>0</v>
      </c>
    </row>
    <row r="24" spans="1:3" ht="12.75">
      <c r="A24" t="s">
        <v>596</v>
      </c>
      <c r="B24" s="3" t="s">
        <v>597</v>
      </c>
      <c r="C24" s="3" t="s">
        <v>217</v>
      </c>
    </row>
    <row r="25" spans="1:3" ht="12.75">
      <c r="A25" t="s">
        <v>598</v>
      </c>
      <c r="B25" s="3" t="s">
        <v>597</v>
      </c>
      <c r="C25" s="3" t="s">
        <v>217</v>
      </c>
    </row>
    <row r="26" spans="1:3" ht="12.75">
      <c r="A26" s="10" t="s">
        <v>577</v>
      </c>
      <c r="B26" s="10" t="s">
        <v>11</v>
      </c>
      <c r="C26" s="10" t="s">
        <v>11</v>
      </c>
    </row>
    <row r="27" spans="1:3" ht="12.75">
      <c r="A27" s="2" t="s">
        <v>599</v>
      </c>
      <c r="B27" s="2" t="s">
        <v>11</v>
      </c>
      <c r="C27" s="2" t="s">
        <v>11</v>
      </c>
    </row>
    <row r="28" spans="1:3" ht="12.75">
      <c r="A28" t="s">
        <v>600</v>
      </c>
      <c r="B28" s="3">
        <v>0</v>
      </c>
      <c r="C28" s="3">
        <v>91613</v>
      </c>
    </row>
    <row r="29" spans="1:3" ht="12.75">
      <c r="A29" t="s">
        <v>601</v>
      </c>
      <c r="B29" s="3">
        <v>0</v>
      </c>
      <c r="C29" s="3">
        <v>36757</v>
      </c>
    </row>
    <row r="30" spans="1:3" ht="12.75">
      <c r="A30" t="s">
        <v>602</v>
      </c>
      <c r="B30" s="3">
        <v>0</v>
      </c>
      <c r="C30" s="3">
        <v>2041</v>
      </c>
    </row>
    <row r="31" spans="1:3" ht="12.75">
      <c r="A31" t="s">
        <v>603</v>
      </c>
      <c r="B31" s="3">
        <v>0</v>
      </c>
      <c r="C31" s="3">
        <v>650</v>
      </c>
    </row>
    <row r="32" spans="1:3" ht="12.75">
      <c r="A32" t="s">
        <v>604</v>
      </c>
      <c r="B32" s="3">
        <v>0</v>
      </c>
      <c r="C32" s="3">
        <v>21500</v>
      </c>
    </row>
    <row r="33" spans="1:3" ht="12.75">
      <c r="A33" t="s">
        <v>605</v>
      </c>
      <c r="B33" s="3" t="s">
        <v>217</v>
      </c>
      <c r="C33" s="3" t="s">
        <v>606</v>
      </c>
    </row>
    <row r="34" spans="1:3" ht="12.75">
      <c r="A34" t="s">
        <v>592</v>
      </c>
      <c r="B34" s="3" t="s">
        <v>217</v>
      </c>
      <c r="C34" s="3" t="s">
        <v>606</v>
      </c>
    </row>
    <row r="35" spans="1:3" ht="12.75">
      <c r="A35" s="10" t="s">
        <v>594</v>
      </c>
      <c r="B35" s="10" t="s">
        <v>11</v>
      </c>
      <c r="C35" s="10" t="s">
        <v>11</v>
      </c>
    </row>
    <row r="36" spans="1:3" ht="12.75">
      <c r="A36" s="2" t="s">
        <v>599</v>
      </c>
      <c r="B36" s="2" t="s">
        <v>11</v>
      </c>
      <c r="C36" s="2" t="s">
        <v>11</v>
      </c>
    </row>
    <row r="37" spans="1:3" ht="12.75">
      <c r="A37" t="s">
        <v>607</v>
      </c>
      <c r="B37" s="3">
        <v>0</v>
      </c>
      <c r="C37" s="3">
        <v>54236</v>
      </c>
    </row>
    <row r="38" spans="1:3" ht="12.75">
      <c r="A38" t="s">
        <v>608</v>
      </c>
      <c r="B38" s="3" t="s">
        <v>217</v>
      </c>
      <c r="C38" s="3" t="s">
        <v>609</v>
      </c>
    </row>
    <row r="39" spans="1:3" ht="12.75">
      <c r="A39" t="s">
        <v>598</v>
      </c>
      <c r="B39" s="3" t="s">
        <v>217</v>
      </c>
      <c r="C39" s="3" t="s">
        <v>609</v>
      </c>
    </row>
    <row r="40" spans="1:3" ht="12.75">
      <c r="A40" s="2" t="s">
        <v>518</v>
      </c>
      <c r="B40" s="7">
        <f>SUM(B8:B39)</f>
        <v>4</v>
      </c>
      <c r="C40" s="7">
        <f>SUM(C8:C39)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610</v>
      </c>
    </row>
    <row r="6" spans="1:5" ht="12.75">
      <c r="A6" s="2" t="s">
        <v>611</v>
      </c>
      <c r="B6" s="2" t="s">
        <v>612</v>
      </c>
      <c r="C6" s="2" t="s">
        <v>613</v>
      </c>
      <c r="D6" s="2" t="s">
        <v>614</v>
      </c>
      <c r="E6" s="2" t="s">
        <v>615</v>
      </c>
    </row>
    <row r="7" spans="1:5" ht="12.75">
      <c r="A7" t="s">
        <v>616</v>
      </c>
      <c r="B7" t="s">
        <v>617</v>
      </c>
      <c r="C7" t="s">
        <v>618</v>
      </c>
      <c r="D7" t="s">
        <v>217</v>
      </c>
    </row>
    <row r="8" spans="1:2" ht="12.75">
      <c r="A8" t="s">
        <v>619</v>
      </c>
      <c r="B8" t="s">
        <v>620</v>
      </c>
    </row>
    <row r="9" spans="1:2" ht="12.75">
      <c r="A9" t="s">
        <v>621</v>
      </c>
      <c r="B9" t="s">
        <v>622</v>
      </c>
    </row>
    <row r="10" spans="1:5" ht="12.75">
      <c r="A10" s="2" t="s">
        <v>623</v>
      </c>
      <c r="B10" s="2" t="s">
        <v>624</v>
      </c>
      <c r="C10" t="s">
        <v>217</v>
      </c>
      <c r="D10" t="s">
        <v>217</v>
      </c>
    </row>
    <row r="11" spans="1:5" ht="12.75">
      <c r="A11" t="s">
        <v>625</v>
      </c>
      <c r="B11" t="s">
        <v>217</v>
      </c>
      <c r="C11" t="s">
        <v>217</v>
      </c>
      <c r="D11" t="s">
        <v>217</v>
      </c>
    </row>
    <row r="12" spans="1:5" ht="12.75">
      <c r="A12" t="s">
        <v>626</v>
      </c>
      <c r="B12" t="s">
        <v>217</v>
      </c>
      <c r="C12" t="s">
        <v>217</v>
      </c>
      <c r="D12" t="s">
        <v>217</v>
      </c>
    </row>
    <row r="13" spans="1:5" ht="12.75">
      <c r="A13" t="s">
        <v>627</v>
      </c>
      <c r="B13" t="s">
        <v>217</v>
      </c>
      <c r="C13" t="s">
        <v>628</v>
      </c>
      <c r="D13" t="s">
        <v>217</v>
      </c>
    </row>
    <row r="14" spans="1:5" ht="12.75">
      <c r="A14" t="s">
        <v>629</v>
      </c>
      <c r="B14" t="s">
        <v>630</v>
      </c>
      <c r="C14" t="s">
        <v>217</v>
      </c>
      <c r="D14" t="s">
        <v>217</v>
      </c>
    </row>
    <row r="15" spans="1:5" ht="12.75">
      <c r="A15" t="s">
        <v>631</v>
      </c>
      <c r="B15" t="s">
        <v>632</v>
      </c>
      <c r="C15" t="s">
        <v>217</v>
      </c>
      <c r="D15" t="s">
        <v>217</v>
      </c>
    </row>
    <row r="16" spans="1:5" ht="12.75">
      <c r="A16" t="s">
        <v>633</v>
      </c>
      <c r="B16" t="s">
        <v>634</v>
      </c>
      <c r="C16" t="s">
        <v>635</v>
      </c>
      <c r="D16" t="s">
        <v>217</v>
      </c>
    </row>
    <row r="17" spans="1:5" ht="12.75">
      <c r="A17" t="s">
        <v>636</v>
      </c>
      <c r="B17" t="s">
        <v>217</v>
      </c>
      <c r="C17" t="s">
        <v>217</v>
      </c>
      <c r="D17" t="s">
        <v>217</v>
      </c>
    </row>
    <row r="18" spans="1:5" ht="12.75">
      <c r="A18" t="s">
        <v>637</v>
      </c>
      <c r="B18" t="s">
        <v>638</v>
      </c>
      <c r="C18" t="s">
        <v>639</v>
      </c>
      <c r="D18" t="s">
        <v>217</v>
      </c>
    </row>
    <row r="19" spans="1:5" ht="12.75">
      <c r="A19" t="s">
        <v>640</v>
      </c>
      <c r="B19" t="s">
        <v>217</v>
      </c>
      <c r="C19" t="s">
        <v>217</v>
      </c>
      <c r="D19" t="s">
        <v>217</v>
      </c>
    </row>
    <row r="20" spans="1:5" ht="12.75">
      <c r="A20" t="s">
        <v>641</v>
      </c>
      <c r="B20" t="s">
        <v>642</v>
      </c>
      <c r="C20" t="s">
        <v>217</v>
      </c>
      <c r="D20" t="s">
        <v>217</v>
      </c>
    </row>
    <row r="21" spans="1:5" ht="12.75">
      <c r="A21" t="s">
        <v>643</v>
      </c>
      <c r="B21" t="s">
        <v>644</v>
      </c>
      <c r="C21" t="s">
        <v>217</v>
      </c>
      <c r="D21" t="s">
        <v>217</v>
      </c>
      <c r="E21" t="s">
        <v>645</v>
      </c>
    </row>
    <row r="22" spans="1:5" ht="12.75">
      <c r="A22" s="2" t="s">
        <v>378</v>
      </c>
      <c r="B22" s="2" t="s">
        <v>646</v>
      </c>
      <c r="C22" s="2" t="s">
        <v>647</v>
      </c>
      <c r="D22" s="2" t="s">
        <v>217</v>
      </c>
    </row>
    <row r="23" spans="1:5" ht="12.75">
      <c r="A23" t="s">
        <v>648</v>
      </c>
      <c r="B23" t="s">
        <v>649</v>
      </c>
      <c r="C23" t="s">
        <v>217</v>
      </c>
      <c r="D23" t="s">
        <v>217</v>
      </c>
      <c r="E23" t="s">
        <v>645</v>
      </c>
    </row>
    <row r="24" spans="1:5" ht="12.75">
      <c r="A24" s="2" t="s">
        <v>650</v>
      </c>
      <c r="B24" s="2" t="s">
        <v>651</v>
      </c>
      <c r="C24" s="2" t="s">
        <v>647</v>
      </c>
      <c r="D24" s="2" t="s">
        <v>217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652</v>
      </c>
    </row>
    <row r="3" spans="1:9" ht="12.75">
      <c r="A3" t="s">
        <v>653</v>
      </c>
      <c r="I3" t="s">
        <v>258</v>
      </c>
    </row>
    <row r="4" spans="2:9" ht="12.75">
      <c r="B4" t="s">
        <v>654</v>
      </c>
      <c r="I4" t="s">
        <v>655</v>
      </c>
    </row>
    <row r="5" spans="2:9" ht="12.75">
      <c r="B5" t="s">
        <v>656</v>
      </c>
      <c r="I5" t="s">
        <v>258</v>
      </c>
    </row>
    <row r="6" spans="2:9" ht="12.75">
      <c r="B6" t="s">
        <v>657</v>
      </c>
      <c r="I6" t="s">
        <v>258</v>
      </c>
    </row>
    <row r="7" spans="2:9" ht="12.75">
      <c r="B7" t="s">
        <v>658</v>
      </c>
      <c r="I7" t="s">
        <v>258</v>
      </c>
    </row>
    <row r="8" spans="2:9" ht="12.75">
      <c r="B8" t="s">
        <v>659</v>
      </c>
      <c r="I8" t="s">
        <v>258</v>
      </c>
    </row>
    <row r="9" spans="2:9" ht="12.75">
      <c r="B9" t="s">
        <v>660</v>
      </c>
      <c r="I9" t="s">
        <v>258</v>
      </c>
    </row>
    <row r="10" spans="2:9" ht="12.75">
      <c r="B10" t="s">
        <v>661</v>
      </c>
      <c r="I10" t="s">
        <v>258</v>
      </c>
    </row>
    <row r="11" spans="2:9" ht="12.75">
      <c r="B11" t="s">
        <v>662</v>
      </c>
      <c r="I11" t="s">
        <v>258</v>
      </c>
    </row>
    <row r="12" spans="2:9" ht="12.75">
      <c r="B12" t="s">
        <v>663</v>
      </c>
      <c r="I12" t="s">
        <v>258</v>
      </c>
    </row>
    <row r="13" spans="2:9" ht="12.75">
      <c r="B13" t="s">
        <v>664</v>
      </c>
      <c r="I13" t="s">
        <v>258</v>
      </c>
    </row>
    <row r="14" spans="2:9" ht="12.75">
      <c r="B14" t="s">
        <v>665</v>
      </c>
      <c r="I14" t="s">
        <v>258</v>
      </c>
    </row>
    <row r="15" spans="2:9" ht="12.75">
      <c r="B15" t="s">
        <v>666</v>
      </c>
      <c r="I15" t="s">
        <v>258</v>
      </c>
    </row>
    <row r="16" spans="2:9" ht="12.75">
      <c r="B16" t="s">
        <v>667</v>
      </c>
      <c r="I16" t="s">
        <v>258</v>
      </c>
    </row>
    <row r="17" spans="1:9" ht="12.75">
      <c r="A17" t="s">
        <v>653</v>
      </c>
      <c r="I17" t="s">
        <v>258</v>
      </c>
    </row>
    <row r="18" spans="2:9" ht="12.75">
      <c r="B18" t="s">
        <v>654</v>
      </c>
      <c r="I18" t="s">
        <v>258</v>
      </c>
    </row>
    <row r="19" spans="2:9" ht="12.75">
      <c r="B19" t="s">
        <v>656</v>
      </c>
      <c r="I19" t="s">
        <v>258</v>
      </c>
    </row>
    <row r="20" spans="2:9" ht="12.75">
      <c r="B20" t="s">
        <v>657</v>
      </c>
      <c r="I20" t="s">
        <v>258</v>
      </c>
    </row>
    <row r="21" spans="2:9" ht="12.75">
      <c r="B21" t="s">
        <v>658</v>
      </c>
      <c r="I21" t="s">
        <v>258</v>
      </c>
    </row>
    <row r="22" spans="2:9" ht="12.75">
      <c r="B22" t="s">
        <v>659</v>
      </c>
      <c r="I22" t="s">
        <v>258</v>
      </c>
    </row>
    <row r="23" spans="2:9" ht="12.75">
      <c r="B23" t="s">
        <v>660</v>
      </c>
      <c r="I23" t="s">
        <v>258</v>
      </c>
    </row>
    <row r="24" spans="2:9" ht="12.75">
      <c r="B24" t="s">
        <v>661</v>
      </c>
      <c r="I24" t="s">
        <v>258</v>
      </c>
    </row>
    <row r="25" spans="2:9" ht="12.75">
      <c r="B25" t="s">
        <v>662</v>
      </c>
      <c r="I25" t="s">
        <v>258</v>
      </c>
    </row>
    <row r="26" spans="2:9" ht="12.75">
      <c r="B26" t="s">
        <v>663</v>
      </c>
      <c r="I26" t="s">
        <v>258</v>
      </c>
    </row>
    <row r="27" spans="2:9" ht="12.75">
      <c r="B27" t="s">
        <v>664</v>
      </c>
      <c r="I27" t="s">
        <v>258</v>
      </c>
    </row>
    <row r="28" spans="2:9" ht="12.75">
      <c r="B28" t="s">
        <v>665</v>
      </c>
      <c r="I28" t="s">
        <v>258</v>
      </c>
    </row>
    <row r="29" spans="2:9" ht="12.75">
      <c r="B29" t="s">
        <v>666</v>
      </c>
      <c r="I29" t="s">
        <v>258</v>
      </c>
    </row>
    <row r="30" spans="2:9" ht="12.75">
      <c r="B30" t="s">
        <v>667</v>
      </c>
      <c r="I30" t="s">
        <v>258</v>
      </c>
    </row>
    <row r="31" spans="1:9" ht="12.75">
      <c r="A31" t="s">
        <v>653</v>
      </c>
      <c r="I31" t="s">
        <v>258</v>
      </c>
    </row>
    <row r="32" spans="2:9" ht="12.75">
      <c r="B32" t="s">
        <v>654</v>
      </c>
      <c r="I32" t="s">
        <v>258</v>
      </c>
    </row>
    <row r="33" spans="2:9" ht="12.75">
      <c r="B33" t="s">
        <v>656</v>
      </c>
      <c r="I33" t="s">
        <v>258</v>
      </c>
    </row>
    <row r="34" spans="2:9" ht="12.75">
      <c r="B34" t="s">
        <v>657</v>
      </c>
      <c r="I34" t="s">
        <v>258</v>
      </c>
    </row>
    <row r="35" spans="2:9" ht="12.75">
      <c r="B35" t="s">
        <v>658</v>
      </c>
      <c r="I35" t="s">
        <v>258</v>
      </c>
    </row>
    <row r="36" spans="2:9" ht="12.75">
      <c r="B36" t="s">
        <v>659</v>
      </c>
      <c r="I36" t="s">
        <v>258</v>
      </c>
    </row>
    <row r="37" spans="2:9" ht="12.75">
      <c r="B37" t="s">
        <v>660</v>
      </c>
      <c r="I37" t="s">
        <v>258</v>
      </c>
    </row>
    <row r="38" spans="2:9" ht="12.75">
      <c r="B38" t="s">
        <v>661</v>
      </c>
      <c r="I38" t="s">
        <v>258</v>
      </c>
    </row>
    <row r="39" spans="2:9" ht="12.75">
      <c r="B39" t="s">
        <v>662</v>
      </c>
      <c r="I39" t="s">
        <v>258</v>
      </c>
    </row>
    <row r="40" spans="2:9" ht="12.75">
      <c r="B40" t="s">
        <v>663</v>
      </c>
      <c r="I40" t="s">
        <v>258</v>
      </c>
    </row>
    <row r="41" spans="2:9" ht="12.75">
      <c r="B41" t="s">
        <v>664</v>
      </c>
      <c r="I41" t="s">
        <v>258</v>
      </c>
    </row>
    <row r="42" spans="2:9" ht="12.75">
      <c r="B42" t="s">
        <v>665</v>
      </c>
      <c r="I42" t="s">
        <v>258</v>
      </c>
    </row>
    <row r="43" spans="2:9" ht="12.75">
      <c r="B43" t="s">
        <v>666</v>
      </c>
      <c r="I43" t="s">
        <v>258</v>
      </c>
    </row>
    <row r="44" spans="2:9" ht="12.75">
      <c r="B44" t="s">
        <v>667</v>
      </c>
      <c r="I44" t="s">
        <v>258</v>
      </c>
    </row>
    <row r="45" spans="1:9" ht="12.75">
      <c r="A45" t="s">
        <v>653</v>
      </c>
      <c r="I45" t="s">
        <v>258</v>
      </c>
    </row>
    <row r="46" spans="2:9" ht="12.75">
      <c r="B46" t="s">
        <v>654</v>
      </c>
      <c r="I46" t="s">
        <v>258</v>
      </c>
    </row>
    <row r="47" spans="2:9" ht="12.75">
      <c r="B47" t="s">
        <v>656</v>
      </c>
      <c r="I47" t="s">
        <v>258</v>
      </c>
    </row>
    <row r="48" spans="2:9" ht="12.75">
      <c r="B48" t="s">
        <v>657</v>
      </c>
      <c r="I48" t="s">
        <v>258</v>
      </c>
    </row>
    <row r="49" spans="2:9" ht="12.75">
      <c r="B49" t="s">
        <v>658</v>
      </c>
      <c r="I49" t="s">
        <v>258</v>
      </c>
    </row>
    <row r="50" spans="2:9" ht="12.75">
      <c r="B50" t="s">
        <v>659</v>
      </c>
      <c r="I50" t="s">
        <v>258</v>
      </c>
    </row>
    <row r="51" spans="2:9" ht="12.75">
      <c r="B51" t="s">
        <v>660</v>
      </c>
      <c r="I51" t="s">
        <v>258</v>
      </c>
    </row>
    <row r="52" spans="2:9" ht="12.75">
      <c r="B52" t="s">
        <v>661</v>
      </c>
      <c r="I52" t="s">
        <v>258</v>
      </c>
    </row>
    <row r="53" spans="2:9" ht="12.75">
      <c r="B53" t="s">
        <v>662</v>
      </c>
      <c r="I53" t="s">
        <v>258</v>
      </c>
    </row>
    <row r="54" spans="2:9" ht="12.75">
      <c r="B54" t="s">
        <v>663</v>
      </c>
      <c r="I54" t="s">
        <v>258</v>
      </c>
    </row>
    <row r="55" spans="2:9" ht="12.75">
      <c r="B55" t="s">
        <v>664</v>
      </c>
      <c r="I55" t="s">
        <v>258</v>
      </c>
    </row>
    <row r="56" spans="2:9" ht="12.75">
      <c r="B56" t="s">
        <v>665</v>
      </c>
      <c r="I56" t="s">
        <v>258</v>
      </c>
    </row>
    <row r="57" spans="2:9" ht="12.75">
      <c r="B57" t="s">
        <v>666</v>
      </c>
      <c r="I57" t="s">
        <v>258</v>
      </c>
    </row>
    <row r="58" spans="2:9" ht="12.75">
      <c r="B58" t="s">
        <v>667</v>
      </c>
      <c r="I58" t="s">
        <v>258</v>
      </c>
    </row>
    <row r="59" spans="1:9" ht="12.75">
      <c r="A59" t="s">
        <v>653</v>
      </c>
      <c r="I59" t="s">
        <v>258</v>
      </c>
    </row>
    <row r="60" spans="2:9" ht="12.75">
      <c r="B60" t="s">
        <v>654</v>
      </c>
      <c r="I60" t="s">
        <v>258</v>
      </c>
    </row>
    <row r="61" spans="2:9" ht="12.75">
      <c r="B61" t="s">
        <v>656</v>
      </c>
      <c r="I61" t="s">
        <v>258</v>
      </c>
    </row>
    <row r="62" spans="2:9" ht="12.75">
      <c r="B62" t="s">
        <v>657</v>
      </c>
      <c r="I62" t="s">
        <v>258</v>
      </c>
    </row>
    <row r="63" spans="2:9" ht="12.75">
      <c r="B63" t="s">
        <v>658</v>
      </c>
      <c r="I63" t="s">
        <v>258</v>
      </c>
    </row>
    <row r="64" spans="2:9" ht="12.75">
      <c r="B64" t="s">
        <v>659</v>
      </c>
      <c r="I64" t="s">
        <v>258</v>
      </c>
    </row>
    <row r="65" spans="2:9" ht="12.75">
      <c r="B65" t="s">
        <v>660</v>
      </c>
      <c r="I65" t="s">
        <v>258</v>
      </c>
    </row>
    <row r="66" spans="2:9" ht="12.75">
      <c r="B66" t="s">
        <v>661</v>
      </c>
      <c r="I66" t="s">
        <v>258</v>
      </c>
    </row>
    <row r="67" spans="2:9" ht="12.75">
      <c r="B67" t="s">
        <v>662</v>
      </c>
      <c r="I67" t="s">
        <v>258</v>
      </c>
    </row>
    <row r="68" spans="2:9" ht="12.75">
      <c r="B68" t="s">
        <v>663</v>
      </c>
      <c r="I68" t="s">
        <v>258</v>
      </c>
    </row>
    <row r="69" spans="2:9" ht="12.75">
      <c r="B69" t="s">
        <v>664</v>
      </c>
      <c r="I69" t="s">
        <v>258</v>
      </c>
    </row>
    <row r="70" spans="2:9" ht="12.75">
      <c r="B70" t="s">
        <v>665</v>
      </c>
      <c r="I70" t="s">
        <v>258</v>
      </c>
    </row>
    <row r="71" spans="2:9" ht="12.75">
      <c r="B71" t="s">
        <v>666</v>
      </c>
      <c r="I71" t="s">
        <v>258</v>
      </c>
    </row>
    <row r="72" spans="2:9" ht="12.75">
      <c r="B72" t="s">
        <v>667</v>
      </c>
      <c r="I72" t="s">
        <v>258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89</v>
      </c>
    </row>
    <row r="2" ht="12.75">
      <c r="A2" s="2" t="s">
        <v>90</v>
      </c>
    </row>
    <row r="3" ht="12.75">
      <c r="A3" s="2" t="s">
        <v>91</v>
      </c>
    </row>
    <row r="4" ht="12.75">
      <c r="A4" s="2" t="s">
        <v>92</v>
      </c>
    </row>
    <row r="5" spans="2:11" ht="12.75">
      <c r="B5" s="4" t="s">
        <v>93</v>
      </c>
      <c r="E5" s="4" t="s">
        <v>94</v>
      </c>
      <c r="H5" s="4" t="s">
        <v>95</v>
      </c>
      <c r="K5" s="4" t="s">
        <v>96</v>
      </c>
    </row>
    <row r="6" spans="1:13" ht="12.75">
      <c r="A6" s="2" t="s">
        <v>11</v>
      </c>
      <c r="B6" s="2" t="s">
        <v>97</v>
      </c>
      <c r="C6" s="2" t="s">
        <v>98</v>
      </c>
      <c r="D6" s="2" t="s">
        <v>4</v>
      </c>
      <c r="E6" s="2" t="s">
        <v>97</v>
      </c>
      <c r="F6" s="2" t="s">
        <v>98</v>
      </c>
      <c r="G6" s="2" t="s">
        <v>4</v>
      </c>
      <c r="H6" s="2" t="s">
        <v>97</v>
      </c>
      <c r="I6" s="2" t="s">
        <v>98</v>
      </c>
      <c r="J6" s="2" t="s">
        <v>4</v>
      </c>
      <c r="K6" s="2" t="s">
        <v>97</v>
      </c>
      <c r="L6" s="2" t="s">
        <v>98</v>
      </c>
      <c r="M6" s="2" t="s">
        <v>4</v>
      </c>
    </row>
    <row r="7" spans="1:13" ht="12.75">
      <c r="A7" t="s">
        <v>99</v>
      </c>
      <c r="B7" s="3">
        <v>0</v>
      </c>
      <c r="C7" s="3">
        <v>0</v>
      </c>
      <c r="D7" s="3">
        <v>0</v>
      </c>
      <c r="E7" s="6">
        <v>0</v>
      </c>
      <c r="F7" s="6">
        <v>0</v>
      </c>
      <c r="G7" s="6">
        <v>0</v>
      </c>
      <c r="H7" s="3">
        <v>7520</v>
      </c>
      <c r="I7" s="3">
        <v>589</v>
      </c>
      <c r="J7" s="3">
        <v>0</v>
      </c>
      <c r="K7" s="3">
        <v>0</v>
      </c>
      <c r="L7" s="3">
        <v>0</v>
      </c>
      <c r="M7" s="3">
        <v>0</v>
      </c>
    </row>
    <row r="8" spans="1:13" ht="12.75">
      <c r="A8" t="s">
        <v>100</v>
      </c>
      <c r="B8" s="3">
        <v>0</v>
      </c>
      <c r="C8" s="3">
        <v>1</v>
      </c>
      <c r="D8" s="3">
        <v>1</v>
      </c>
      <c r="E8" s="6">
        <v>0</v>
      </c>
      <c r="F8" s="6">
        <v>0.41999998688697815</v>
      </c>
      <c r="G8" s="6">
        <v>0.5799999833106995</v>
      </c>
      <c r="H8" s="3">
        <v>0</v>
      </c>
      <c r="I8" s="3">
        <v>19336</v>
      </c>
      <c r="J8" s="3">
        <v>24896</v>
      </c>
      <c r="K8" s="3">
        <v>0</v>
      </c>
      <c r="L8" s="3">
        <v>0</v>
      </c>
      <c r="M8" s="3">
        <v>0</v>
      </c>
    </row>
    <row r="9" spans="1:13" ht="12.75">
      <c r="A9" t="s">
        <v>101</v>
      </c>
      <c r="B9" s="3">
        <v>17</v>
      </c>
      <c r="C9" s="3">
        <v>18</v>
      </c>
      <c r="D9" s="3">
        <v>18</v>
      </c>
      <c r="E9" s="6">
        <v>16.969999313354492</v>
      </c>
      <c r="F9" s="6">
        <v>16.579999923706055</v>
      </c>
      <c r="G9" s="6">
        <v>18</v>
      </c>
      <c r="H9" s="3">
        <v>588172</v>
      </c>
      <c r="I9" s="3">
        <v>611478</v>
      </c>
      <c r="J9" s="3">
        <v>620901</v>
      </c>
      <c r="K9" s="3">
        <v>0</v>
      </c>
      <c r="L9" s="3">
        <v>0</v>
      </c>
      <c r="M9" s="3">
        <v>7045</v>
      </c>
    </row>
    <row r="10" spans="1:13" ht="12.75">
      <c r="A10" t="s">
        <v>102</v>
      </c>
      <c r="B10" s="3">
        <v>34</v>
      </c>
      <c r="C10" s="3">
        <v>34</v>
      </c>
      <c r="D10" s="3">
        <v>29</v>
      </c>
      <c r="E10" s="6">
        <v>33.540000915527344</v>
      </c>
      <c r="F10" s="6">
        <v>33.91999816894531</v>
      </c>
      <c r="G10" s="6">
        <v>32.25</v>
      </c>
      <c r="H10" s="3">
        <v>866579</v>
      </c>
      <c r="I10" s="3">
        <v>910850</v>
      </c>
      <c r="J10" s="3">
        <v>857254</v>
      </c>
      <c r="K10" s="3">
        <v>0</v>
      </c>
      <c r="L10" s="3">
        <v>0</v>
      </c>
      <c r="M10" s="3">
        <v>13499</v>
      </c>
    </row>
    <row r="11" spans="1:13" ht="12.75">
      <c r="A11" t="s">
        <v>103</v>
      </c>
      <c r="B11" s="3">
        <v>22</v>
      </c>
      <c r="C11" s="3">
        <v>20</v>
      </c>
      <c r="D11" s="3">
        <v>21</v>
      </c>
      <c r="E11" s="6">
        <v>21.989999771118164</v>
      </c>
      <c r="F11" s="6">
        <v>21.25</v>
      </c>
      <c r="G11" s="6">
        <v>21.329999923706055</v>
      </c>
      <c r="H11" s="3">
        <v>499816</v>
      </c>
      <c r="I11" s="3">
        <v>514661</v>
      </c>
      <c r="J11" s="3">
        <v>515634</v>
      </c>
      <c r="K11" s="3">
        <v>0</v>
      </c>
      <c r="L11" s="3">
        <v>0</v>
      </c>
      <c r="M11" s="3">
        <v>7240</v>
      </c>
    </row>
    <row r="12" spans="1:13" ht="12.75">
      <c r="A12" t="s">
        <v>104</v>
      </c>
      <c r="B12" s="3">
        <v>3</v>
      </c>
      <c r="C12" s="3">
        <v>1</v>
      </c>
      <c r="D12" s="3">
        <v>3</v>
      </c>
      <c r="E12" s="6">
        <v>3.4100000858306885</v>
      </c>
      <c r="F12" s="6">
        <v>2.1700000762939453</v>
      </c>
      <c r="G12" s="6">
        <v>2.6700000762939453</v>
      </c>
      <c r="H12" s="3">
        <v>70495</v>
      </c>
      <c r="I12" s="3">
        <v>47858</v>
      </c>
      <c r="J12" s="3">
        <v>55278</v>
      </c>
      <c r="K12" s="3">
        <v>0</v>
      </c>
      <c r="L12" s="3">
        <v>0</v>
      </c>
      <c r="M12" s="3">
        <v>335</v>
      </c>
    </row>
    <row r="13" spans="1:13" ht="12.75">
      <c r="A13" t="s">
        <v>105</v>
      </c>
      <c r="B13" s="3">
        <v>2</v>
      </c>
      <c r="C13" s="3">
        <v>0</v>
      </c>
      <c r="D13" s="3">
        <v>0</v>
      </c>
      <c r="E13" s="6">
        <v>1.1699999570846558</v>
      </c>
      <c r="F13" s="6">
        <v>0.5799999833106995</v>
      </c>
      <c r="G13" s="6">
        <v>0</v>
      </c>
      <c r="H13" s="3">
        <v>27680</v>
      </c>
      <c r="I13" s="3">
        <v>13394</v>
      </c>
      <c r="J13" s="3">
        <v>0</v>
      </c>
      <c r="K13" s="3">
        <v>0</v>
      </c>
      <c r="L13" s="3">
        <v>0</v>
      </c>
      <c r="M13" s="3">
        <v>0</v>
      </c>
    </row>
    <row r="14" spans="1:13" ht="12.75">
      <c r="A14" s="2" t="s">
        <v>106</v>
      </c>
      <c r="B14" s="7">
        <f>SUM(B7:B13)</f>
        <v>4</v>
      </c>
      <c r="C14" s="7">
        <f>SUM(C7:C13)</f>
        <v>4</v>
      </c>
      <c r="D14" s="7">
        <f>SUM(D7:D13)</f>
        <v>4</v>
      </c>
      <c r="E14" s="6">
        <f>SUM(E7:E13)</f>
        <v>4</v>
      </c>
      <c r="F14" s="6">
        <f>SUM(F7:F13)</f>
        <v>4</v>
      </c>
      <c r="G14" s="6">
        <f>SUM(G7:G13)</f>
        <v>4</v>
      </c>
      <c r="H14" s="7">
        <f>SUM(H7:H13)</f>
        <v>4</v>
      </c>
      <c r="I14" s="7">
        <f>SUM(I7:I13)</f>
        <v>4</v>
      </c>
      <c r="J14" s="7">
        <f>SUM(J7:J13)</f>
        <v>4</v>
      </c>
      <c r="K14" s="7">
        <f>SUM(K7:K13)</f>
        <v>4</v>
      </c>
      <c r="L14" s="7">
        <f>SUM(L7:L13)</f>
        <v>4</v>
      </c>
      <c r="M14" s="7">
        <f>SUM(M7:M13)</f>
        <v>4</v>
      </c>
    </row>
    <row r="15" spans="5:10" ht="12.75">
      <c r="E15" s="2" t="s">
        <v>107</v>
      </c>
      <c r="H15" s="3">
        <v>979263</v>
      </c>
      <c r="I15" s="3">
        <v>911172</v>
      </c>
      <c r="J15" s="3">
        <v>843818</v>
      </c>
    </row>
    <row r="16" spans="5:10" ht="12.75">
      <c r="E16" s="2" t="s">
        <v>108</v>
      </c>
      <c r="H16" s="7">
        <f>SUM(H14:H15)</f>
        <v>4</v>
      </c>
      <c r="I16" s="7">
        <f>SUM(I14:I15)</f>
        <v>4</v>
      </c>
      <c r="J16" s="7">
        <f>SUM(J14:J15)</f>
        <v>4</v>
      </c>
    </row>
  </sheetData>
  <mergeCells count="2">
    <mergeCell ref="E15:G15"/>
    <mergeCell ref="E16:G16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109</v>
      </c>
    </row>
    <row r="2" ht="12.75">
      <c r="A2" s="2" t="s">
        <v>90</v>
      </c>
    </row>
    <row r="3" ht="12.75">
      <c r="A3" s="2" t="s">
        <v>91</v>
      </c>
    </row>
    <row r="4" ht="12.75">
      <c r="A4" s="2" t="s">
        <v>92</v>
      </c>
    </row>
    <row r="6" spans="2:17" ht="12.75">
      <c r="B6" s="4" t="s">
        <v>110</v>
      </c>
      <c r="E6" s="4" t="s">
        <v>111</v>
      </c>
      <c r="H6" s="4" t="s">
        <v>112</v>
      </c>
      <c r="K6" s="2" t="s">
        <v>113</v>
      </c>
      <c r="N6" s="2" t="s">
        <v>114</v>
      </c>
      <c r="Q6" s="2" t="s">
        <v>115</v>
      </c>
    </row>
    <row r="7" spans="1:19" ht="12.75">
      <c r="A7" s="2" t="s">
        <v>11</v>
      </c>
      <c r="B7" s="2" t="s">
        <v>97</v>
      </c>
      <c r="C7" s="2" t="s">
        <v>98</v>
      </c>
      <c r="D7" s="2" t="s">
        <v>4</v>
      </c>
      <c r="E7" s="2" t="s">
        <v>97</v>
      </c>
      <c r="F7" s="2" t="s">
        <v>98</v>
      </c>
      <c r="G7" s="2" t="s">
        <v>4</v>
      </c>
      <c r="H7" s="2" t="s">
        <v>97</v>
      </c>
      <c r="I7" s="2" t="s">
        <v>98</v>
      </c>
      <c r="J7" s="2" t="s">
        <v>4</v>
      </c>
      <c r="K7" s="2" t="s">
        <v>97</v>
      </c>
      <c r="L7" s="2" t="s">
        <v>98</v>
      </c>
      <c r="M7" s="2" t="s">
        <v>4</v>
      </c>
      <c r="N7" s="2" t="s">
        <v>97</v>
      </c>
      <c r="O7" s="2" t="s">
        <v>98</v>
      </c>
      <c r="P7" s="2" t="s">
        <v>4</v>
      </c>
      <c r="Q7" s="2" t="s">
        <v>97</v>
      </c>
      <c r="R7" s="2" t="s">
        <v>98</v>
      </c>
      <c r="S7" s="2" t="s">
        <v>4</v>
      </c>
    </row>
    <row r="8" spans="1:19" ht="12.75">
      <c r="A8" t="s">
        <v>99</v>
      </c>
      <c r="B8">
        <v>0</v>
      </c>
      <c r="C8">
        <v>0</v>
      </c>
      <c r="D8">
        <v>0</v>
      </c>
      <c r="E8" t="s">
        <v>116</v>
      </c>
      <c r="F8" t="s">
        <v>116</v>
      </c>
      <c r="G8" s="3">
        <v>0</v>
      </c>
      <c r="H8" t="s">
        <v>116</v>
      </c>
      <c r="I8" t="s">
        <v>116</v>
      </c>
      <c r="J8" s="3">
        <v>0</v>
      </c>
      <c r="K8" t="s">
        <v>116</v>
      </c>
      <c r="L8" t="s">
        <v>116</v>
      </c>
      <c r="M8" s="3">
        <v>0</v>
      </c>
      <c r="N8" t="s">
        <v>116</v>
      </c>
      <c r="O8" t="s">
        <v>116</v>
      </c>
      <c r="P8" s="3">
        <v>0</v>
      </c>
      <c r="Q8" t="s">
        <v>116</v>
      </c>
      <c r="R8" t="s">
        <v>116</v>
      </c>
      <c r="S8" s="3">
        <v>0</v>
      </c>
    </row>
    <row r="9" spans="1:19" ht="12.75">
      <c r="A9" t="s">
        <v>100</v>
      </c>
      <c r="B9">
        <v>0</v>
      </c>
      <c r="C9" s="3" t="s">
        <v>117</v>
      </c>
      <c r="D9" s="3" t="s">
        <v>118</v>
      </c>
      <c r="E9" s="3">
        <v>0</v>
      </c>
      <c r="F9" s="3">
        <v>46406</v>
      </c>
      <c r="G9" s="3">
        <v>42679</v>
      </c>
      <c r="H9" s="3">
        <v>0</v>
      </c>
      <c r="I9" s="3">
        <v>30043</v>
      </c>
      <c r="J9" s="3">
        <v>26321</v>
      </c>
      <c r="K9" s="3">
        <v>0</v>
      </c>
      <c r="L9" s="3">
        <v>16363</v>
      </c>
      <c r="M9" s="3">
        <v>16358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</row>
    <row r="10" spans="1:19" ht="12.75">
      <c r="A10" t="s">
        <v>101</v>
      </c>
      <c r="B10" s="3" t="s">
        <v>119</v>
      </c>
      <c r="C10" s="3" t="s">
        <v>120</v>
      </c>
      <c r="D10" s="3" t="s">
        <v>121</v>
      </c>
      <c r="E10" s="3">
        <v>34670</v>
      </c>
      <c r="F10" s="3">
        <v>36873</v>
      </c>
      <c r="G10" s="3">
        <v>34103</v>
      </c>
      <c r="H10" s="3">
        <v>25891</v>
      </c>
      <c r="I10" s="3">
        <v>25855</v>
      </c>
      <c r="J10" s="3">
        <v>26951</v>
      </c>
      <c r="K10" s="3">
        <v>8779</v>
      </c>
      <c r="L10" s="3">
        <v>11019</v>
      </c>
      <c r="M10" s="3">
        <v>7152</v>
      </c>
      <c r="N10" s="3">
        <v>0</v>
      </c>
      <c r="O10" s="3">
        <v>0</v>
      </c>
      <c r="P10" s="3">
        <v>391</v>
      </c>
      <c r="Q10" s="3">
        <v>0</v>
      </c>
      <c r="R10" s="3">
        <v>0</v>
      </c>
      <c r="S10" s="3">
        <v>0</v>
      </c>
    </row>
    <row r="11" spans="1:19" ht="12.75">
      <c r="A11" t="s">
        <v>102</v>
      </c>
      <c r="B11" s="3" t="s">
        <v>122</v>
      </c>
      <c r="C11" s="3" t="s">
        <v>123</v>
      </c>
      <c r="D11" s="3" t="s">
        <v>124</v>
      </c>
      <c r="E11" s="3">
        <v>25837</v>
      </c>
      <c r="F11" s="3">
        <v>26856</v>
      </c>
      <c r="G11" s="3">
        <v>26163</v>
      </c>
      <c r="H11" s="3">
        <v>22772</v>
      </c>
      <c r="I11" s="3">
        <v>22776</v>
      </c>
      <c r="J11" s="3">
        <v>23584</v>
      </c>
      <c r="K11" s="3">
        <v>3064</v>
      </c>
      <c r="L11" s="3">
        <v>4080</v>
      </c>
      <c r="M11" s="3">
        <v>2578</v>
      </c>
      <c r="N11" s="3">
        <v>0</v>
      </c>
      <c r="O11" s="3">
        <v>0</v>
      </c>
      <c r="P11" s="3">
        <v>419</v>
      </c>
      <c r="Q11" s="3">
        <v>0</v>
      </c>
      <c r="R11" s="3">
        <v>0</v>
      </c>
      <c r="S11" s="3">
        <v>0</v>
      </c>
    </row>
    <row r="12" spans="1:19" ht="12.75">
      <c r="A12" t="s">
        <v>103</v>
      </c>
      <c r="B12" s="3" t="s">
        <v>125</v>
      </c>
      <c r="C12" s="3" t="s">
        <v>126</v>
      </c>
      <c r="D12" s="3" t="s">
        <v>127</v>
      </c>
      <c r="E12" s="3">
        <v>22726</v>
      </c>
      <c r="F12" s="3">
        <v>24222</v>
      </c>
      <c r="G12" s="3">
        <v>23831</v>
      </c>
      <c r="H12" s="3">
        <v>20860</v>
      </c>
      <c r="I12" s="3">
        <v>20882</v>
      </c>
      <c r="J12" s="3">
        <v>21594</v>
      </c>
      <c r="K12" s="3">
        <v>1866</v>
      </c>
      <c r="L12" s="3">
        <v>3341</v>
      </c>
      <c r="M12" s="3">
        <v>2237</v>
      </c>
      <c r="N12" s="3">
        <v>0</v>
      </c>
      <c r="O12" s="3">
        <v>0</v>
      </c>
      <c r="P12" s="3">
        <v>339</v>
      </c>
      <c r="Q12" s="3">
        <v>0</v>
      </c>
      <c r="R12" s="3">
        <v>0</v>
      </c>
      <c r="S12" s="3">
        <v>0</v>
      </c>
    </row>
    <row r="13" spans="1:19" ht="12.75">
      <c r="A13" t="s">
        <v>104</v>
      </c>
      <c r="B13" s="3" t="s">
        <v>128</v>
      </c>
      <c r="C13" s="3" t="s">
        <v>129</v>
      </c>
      <c r="D13" s="3" t="s">
        <v>130</v>
      </c>
      <c r="E13" s="3">
        <v>20653</v>
      </c>
      <c r="F13" s="3">
        <v>22088</v>
      </c>
      <c r="G13" s="3">
        <v>20604</v>
      </c>
      <c r="H13" s="3">
        <v>19680</v>
      </c>
      <c r="I13" s="3">
        <v>19789</v>
      </c>
      <c r="J13" s="3">
        <v>19295</v>
      </c>
      <c r="K13" s="3">
        <v>973</v>
      </c>
      <c r="L13" s="3">
        <v>2299</v>
      </c>
      <c r="M13" s="3">
        <v>1309</v>
      </c>
      <c r="N13" s="3">
        <v>0</v>
      </c>
      <c r="O13" s="3">
        <v>0</v>
      </c>
      <c r="P13" s="3">
        <v>126</v>
      </c>
      <c r="Q13" s="3">
        <v>0</v>
      </c>
      <c r="R13" s="3">
        <v>0</v>
      </c>
      <c r="S13" s="3">
        <v>0</v>
      </c>
    </row>
    <row r="14" spans="1:19" ht="12.75">
      <c r="A14" t="s">
        <v>105</v>
      </c>
      <c r="B14" s="3" t="s">
        <v>131</v>
      </c>
      <c r="C14" s="3" t="s">
        <v>118</v>
      </c>
      <c r="D14">
        <v>0</v>
      </c>
      <c r="E14" s="3">
        <v>23726</v>
      </c>
      <c r="F14" s="3">
        <v>22961</v>
      </c>
      <c r="G14" s="3">
        <v>0</v>
      </c>
      <c r="H14" s="3">
        <v>22944</v>
      </c>
      <c r="I14" s="3">
        <v>22203</v>
      </c>
      <c r="J14" s="3">
        <v>0</v>
      </c>
      <c r="K14" s="3">
        <v>782</v>
      </c>
      <c r="L14" s="3">
        <v>758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2:19" ht="12.75">
      <c r="B15" s="3" t="s">
        <v>132</v>
      </c>
      <c r="C15" s="3" t="s">
        <v>133</v>
      </c>
      <c r="D15" s="3" t="s">
        <v>134</v>
      </c>
      <c r="E15" s="3">
        <v>26633</v>
      </c>
      <c r="F15" s="3">
        <v>28271</v>
      </c>
      <c r="G15" s="3">
        <v>27338</v>
      </c>
      <c r="H15" s="3">
        <v>22779</v>
      </c>
      <c r="I15" s="3">
        <v>22873</v>
      </c>
      <c r="J15" s="3">
        <v>23695</v>
      </c>
      <c r="K15" s="3">
        <v>3853</v>
      </c>
      <c r="L15" s="3">
        <v>5398</v>
      </c>
      <c r="M15" s="3">
        <v>3643</v>
      </c>
      <c r="N15" s="3">
        <v>0</v>
      </c>
      <c r="O15" s="3">
        <v>0</v>
      </c>
      <c r="P15" s="3">
        <v>376</v>
      </c>
      <c r="Q15" s="3">
        <v>0</v>
      </c>
      <c r="R15" s="3">
        <v>0</v>
      </c>
      <c r="S15" s="3">
        <v>0</v>
      </c>
    </row>
    <row r="17" ht="12.75">
      <c r="A17" s="2" t="s">
        <v>135</v>
      </c>
    </row>
    <row r="18" ht="12.75">
      <c r="A18" s="2" t="s">
        <v>136</v>
      </c>
    </row>
    <row r="19" ht="12.75">
      <c r="A19" s="2" t="s">
        <v>137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138</v>
      </c>
    </row>
    <row r="2" ht="12.75">
      <c r="A2" s="2" t="s">
        <v>90</v>
      </c>
    </row>
    <row r="3" ht="12.75">
      <c r="A3" s="2" t="s">
        <v>91</v>
      </c>
    </row>
    <row r="4" ht="12.75">
      <c r="A4" s="2" t="s">
        <v>92</v>
      </c>
    </row>
    <row r="5" spans="1:5" ht="12.75">
      <c r="A5" s="4" t="s">
        <v>139</v>
      </c>
      <c r="E5" s="4" t="s">
        <v>140</v>
      </c>
    </row>
    <row r="6" spans="1:11" ht="12.75">
      <c r="A6" s="2" t="s">
        <v>141</v>
      </c>
      <c r="E6" s="2" t="s">
        <v>142</v>
      </c>
      <c r="H6" s="2" t="s">
        <v>143</v>
      </c>
      <c r="K6" s="2" t="s">
        <v>144</v>
      </c>
    </row>
    <row r="7" spans="1:13" ht="12.75">
      <c r="A7" s="2" t="s">
        <v>11</v>
      </c>
      <c r="B7" s="2" t="s">
        <v>97</v>
      </c>
      <c r="C7" s="2" t="s">
        <v>98</v>
      </c>
      <c r="D7" s="2" t="s">
        <v>4</v>
      </c>
      <c r="E7" s="2" t="s">
        <v>97</v>
      </c>
      <c r="F7" s="2" t="s">
        <v>98</v>
      </c>
      <c r="G7" s="2" t="s">
        <v>4</v>
      </c>
      <c r="H7" s="2" t="s">
        <v>97</v>
      </c>
      <c r="I7" s="2" t="s">
        <v>98</v>
      </c>
      <c r="J7" s="2" t="s">
        <v>4</v>
      </c>
      <c r="K7" s="2" t="s">
        <v>97</v>
      </c>
      <c r="L7" s="2" t="s">
        <v>98</v>
      </c>
      <c r="M7" s="2" t="s">
        <v>4</v>
      </c>
    </row>
    <row r="8" spans="1:13" ht="12.75">
      <c r="A8" t="s">
        <v>99</v>
      </c>
      <c r="B8">
        <v>1</v>
      </c>
      <c r="C8">
        <v>1</v>
      </c>
      <c r="D8">
        <v>1</v>
      </c>
      <c r="E8">
        <v>2</v>
      </c>
      <c r="F8">
        <v>1</v>
      </c>
      <c r="G8">
        <v>1</v>
      </c>
      <c r="H8">
        <v>0</v>
      </c>
      <c r="I8">
        <v>0</v>
      </c>
      <c r="J8">
        <v>3</v>
      </c>
      <c r="K8">
        <v>0</v>
      </c>
      <c r="L8">
        <v>0</v>
      </c>
      <c r="M8">
        <v>0</v>
      </c>
    </row>
    <row r="9" spans="1:13" ht="12.75">
      <c r="A9" t="s">
        <v>100</v>
      </c>
      <c r="B9">
        <v>0</v>
      </c>
      <c r="C9">
        <v>1</v>
      </c>
      <c r="D9">
        <v>1</v>
      </c>
      <c r="E9">
        <v>0</v>
      </c>
      <c r="F9">
        <v>7</v>
      </c>
      <c r="G9">
        <v>1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 ht="12.75">
      <c r="A10" t="s">
        <v>101</v>
      </c>
      <c r="B10">
        <v>17</v>
      </c>
      <c r="C10">
        <v>18</v>
      </c>
      <c r="D10">
        <v>16</v>
      </c>
      <c r="E10">
        <v>25.76</v>
      </c>
      <c r="F10">
        <v>26.5</v>
      </c>
      <c r="G10">
        <v>27.44</v>
      </c>
      <c r="H10">
        <v>4.65</v>
      </c>
      <c r="I10">
        <v>8.17</v>
      </c>
      <c r="J10">
        <v>5.44</v>
      </c>
      <c r="K10">
        <v>5.53</v>
      </c>
      <c r="L10">
        <v>4.61</v>
      </c>
      <c r="M10">
        <v>3.94</v>
      </c>
    </row>
    <row r="11" spans="1:13" ht="12.75">
      <c r="A11" t="s">
        <v>102</v>
      </c>
      <c r="B11">
        <v>34</v>
      </c>
      <c r="C11">
        <v>34</v>
      </c>
      <c r="D11">
        <v>29</v>
      </c>
      <c r="E11">
        <v>31.41</v>
      </c>
      <c r="F11">
        <v>26.41</v>
      </c>
      <c r="G11">
        <v>38.83</v>
      </c>
      <c r="H11">
        <v>11.76</v>
      </c>
      <c r="I11">
        <v>19.24</v>
      </c>
      <c r="J11">
        <v>15.31</v>
      </c>
      <c r="K11">
        <v>15.18</v>
      </c>
      <c r="L11">
        <v>12.59</v>
      </c>
      <c r="M11">
        <v>13.07</v>
      </c>
    </row>
    <row r="12" spans="1:13" ht="12.75">
      <c r="A12" t="s">
        <v>103</v>
      </c>
      <c r="B12">
        <v>22</v>
      </c>
      <c r="C12">
        <v>20</v>
      </c>
      <c r="D12">
        <v>21</v>
      </c>
      <c r="E12">
        <v>28.36</v>
      </c>
      <c r="F12">
        <v>31.75</v>
      </c>
      <c r="G12">
        <v>32.57</v>
      </c>
      <c r="H12">
        <v>9.23</v>
      </c>
      <c r="I12">
        <v>14.1</v>
      </c>
      <c r="J12">
        <v>23.9</v>
      </c>
      <c r="K12">
        <v>5.91</v>
      </c>
      <c r="L12">
        <v>7.05</v>
      </c>
      <c r="M12">
        <v>4.1</v>
      </c>
    </row>
    <row r="13" spans="1:13" ht="12.75">
      <c r="A13" t="s">
        <v>104</v>
      </c>
      <c r="B13">
        <v>3</v>
      </c>
      <c r="C13">
        <v>1</v>
      </c>
      <c r="D13">
        <v>3</v>
      </c>
      <c r="E13">
        <v>38.67</v>
      </c>
      <c r="F13">
        <v>67</v>
      </c>
      <c r="G13">
        <v>34</v>
      </c>
      <c r="H13">
        <v>20.67</v>
      </c>
      <c r="I13">
        <v>64</v>
      </c>
      <c r="J13">
        <v>11</v>
      </c>
      <c r="K13">
        <v>2.33</v>
      </c>
      <c r="L13">
        <v>8</v>
      </c>
      <c r="M13">
        <v>2.67</v>
      </c>
    </row>
    <row r="14" spans="1:13" ht="12.75">
      <c r="A14" t="s">
        <v>105</v>
      </c>
      <c r="B14">
        <v>2</v>
      </c>
      <c r="C14">
        <v>0</v>
      </c>
      <c r="D14">
        <v>0</v>
      </c>
      <c r="E14">
        <v>15</v>
      </c>
      <c r="F14">
        <v>0</v>
      </c>
      <c r="G14">
        <v>0</v>
      </c>
      <c r="H14">
        <v>1</v>
      </c>
      <c r="I14">
        <v>0</v>
      </c>
      <c r="J14">
        <v>0</v>
      </c>
      <c r="K14">
        <v>1.5</v>
      </c>
      <c r="L14">
        <v>0</v>
      </c>
      <c r="M14">
        <v>0</v>
      </c>
    </row>
    <row r="15" spans="1:13" ht="12.75">
      <c r="A15" s="2" t="s">
        <v>145</v>
      </c>
      <c r="B15" s="2">
        <v>79</v>
      </c>
      <c r="C15" s="2">
        <v>75</v>
      </c>
      <c r="D15" s="2">
        <v>71</v>
      </c>
      <c r="E15" s="2">
        <v>28.84</v>
      </c>
      <c r="F15" s="2">
        <v>27.8</v>
      </c>
      <c r="G15" s="2">
        <v>33.14</v>
      </c>
      <c r="H15" s="2">
        <v>9.44</v>
      </c>
      <c r="I15" s="2">
        <v>15.29</v>
      </c>
      <c r="J15" s="2">
        <v>15.06</v>
      </c>
      <c r="K15" s="2">
        <v>9.49</v>
      </c>
      <c r="L15" s="2">
        <v>8.8</v>
      </c>
      <c r="M15" s="2">
        <v>7.55</v>
      </c>
    </row>
    <row r="16" ht="12.75">
      <c r="A16" s="2" t="s">
        <v>146</v>
      </c>
    </row>
    <row r="17" ht="12.75">
      <c r="A17" s="2" t="s">
        <v>147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148</v>
      </c>
    </row>
    <row r="2" ht="12.75">
      <c r="A2" s="2" t="s">
        <v>90</v>
      </c>
    </row>
    <row r="3" ht="12.75">
      <c r="A3" s="2" t="s">
        <v>91</v>
      </c>
    </row>
    <row r="4" ht="12.75">
      <c r="A4" s="2" t="s">
        <v>92</v>
      </c>
    </row>
    <row r="6" spans="1:5" ht="12.75">
      <c r="A6" s="4" t="s">
        <v>149</v>
      </c>
      <c r="E6" s="4" t="s">
        <v>150</v>
      </c>
    </row>
    <row r="7" ht="12.75">
      <c r="I7" s="4" t="s">
        <v>151</v>
      </c>
    </row>
    <row r="8" spans="1:12" ht="12.75">
      <c r="A8" s="2" t="s">
        <v>152</v>
      </c>
      <c r="B8" s="2" t="s">
        <v>97</v>
      </c>
      <c r="C8" s="2" t="s">
        <v>98</v>
      </c>
      <c r="D8" s="2" t="s">
        <v>4</v>
      </c>
      <c r="E8" s="2" t="s">
        <v>11</v>
      </c>
      <c r="F8" s="2" t="s">
        <v>97</v>
      </c>
      <c r="G8" s="2" t="s">
        <v>98</v>
      </c>
      <c r="H8" s="2" t="s">
        <v>4</v>
      </c>
      <c r="I8" s="2" t="s">
        <v>153</v>
      </c>
      <c r="J8" s="2" t="s">
        <v>97</v>
      </c>
      <c r="K8" s="2" t="s">
        <v>98</v>
      </c>
      <c r="L8" s="2" t="s">
        <v>4</v>
      </c>
    </row>
    <row r="9" spans="1:12" ht="12.75">
      <c r="A9" s="2" t="s">
        <v>154</v>
      </c>
      <c r="B9" s="3">
        <v>0.5</v>
      </c>
      <c r="C9" s="3">
        <v>0</v>
      </c>
      <c r="D9" s="3">
        <v>1</v>
      </c>
      <c r="E9" t="s">
        <v>155</v>
      </c>
      <c r="F9" s="3">
        <v>19010</v>
      </c>
      <c r="G9" s="3">
        <v>0</v>
      </c>
      <c r="H9" s="3">
        <v>8611</v>
      </c>
      <c r="I9" t="s">
        <v>156</v>
      </c>
      <c r="J9" s="3">
        <v>38020</v>
      </c>
      <c r="K9" s="3">
        <v>0</v>
      </c>
      <c r="L9" s="3">
        <v>8611</v>
      </c>
    </row>
    <row r="10" spans="1:12" ht="12.75">
      <c r="A10" s="2" t="s">
        <v>157</v>
      </c>
      <c r="B10" s="3">
        <v>3.65</v>
      </c>
      <c r="C10" s="3">
        <v>2.46</v>
      </c>
      <c r="D10" s="3">
        <v>0.65</v>
      </c>
      <c r="E10" t="s">
        <v>158</v>
      </c>
      <c r="F10" s="3">
        <v>3689</v>
      </c>
      <c r="G10" s="3">
        <v>24417</v>
      </c>
      <c r="H10" s="3">
        <v>689</v>
      </c>
      <c r="I10" t="s">
        <v>156</v>
      </c>
      <c r="J10" s="3">
        <v>1011</v>
      </c>
      <c r="K10" s="3">
        <v>9926</v>
      </c>
      <c r="L10" s="3">
        <v>1060</v>
      </c>
    </row>
    <row r="11" spans="1:12" ht="12.75">
      <c r="A11" s="2" t="s">
        <v>159</v>
      </c>
      <c r="B11" s="3">
        <v>0</v>
      </c>
      <c r="C11" s="3">
        <v>0</v>
      </c>
      <c r="D11" s="3">
        <v>0</v>
      </c>
      <c r="E11" t="s">
        <v>160</v>
      </c>
      <c r="F11" s="3">
        <v>0</v>
      </c>
      <c r="G11" s="3">
        <v>0</v>
      </c>
      <c r="H11" s="3">
        <v>0</v>
      </c>
      <c r="I11" t="s">
        <v>156</v>
      </c>
      <c r="J11" s="3">
        <v>0</v>
      </c>
      <c r="K11" s="3">
        <v>0</v>
      </c>
      <c r="L11" s="3">
        <v>0</v>
      </c>
    </row>
    <row r="12" spans="1:12" ht="12.75">
      <c r="A12" s="2" t="s">
        <v>161</v>
      </c>
      <c r="B12" s="3">
        <v>0</v>
      </c>
      <c r="C12" s="3">
        <v>0</v>
      </c>
      <c r="D12" s="3">
        <v>0</v>
      </c>
      <c r="E12" t="s">
        <v>162</v>
      </c>
      <c r="F12" s="3">
        <v>0</v>
      </c>
      <c r="G12" s="3">
        <v>0</v>
      </c>
      <c r="H12" s="3">
        <v>0</v>
      </c>
      <c r="I12" t="s">
        <v>156</v>
      </c>
      <c r="J12" s="3">
        <v>0</v>
      </c>
      <c r="K12" s="3">
        <v>0</v>
      </c>
      <c r="L12" s="3">
        <v>0</v>
      </c>
    </row>
    <row r="13" spans="1:12" ht="12.75">
      <c r="A13" s="2" t="s">
        <v>163</v>
      </c>
      <c r="B13" s="3">
        <v>0</v>
      </c>
      <c r="C13" s="3">
        <v>0</v>
      </c>
      <c r="D13" s="3">
        <v>0</v>
      </c>
      <c r="E13" t="s">
        <v>164</v>
      </c>
      <c r="F13" s="3">
        <v>0</v>
      </c>
      <c r="G13" s="3">
        <v>0</v>
      </c>
      <c r="H13" s="3">
        <v>0</v>
      </c>
      <c r="I13" t="s">
        <v>165</v>
      </c>
      <c r="J13" s="3">
        <v>0</v>
      </c>
      <c r="K13" s="3">
        <v>0</v>
      </c>
      <c r="L13" s="3">
        <v>0</v>
      </c>
    </row>
    <row r="14" spans="1:12" ht="12.75">
      <c r="A14" s="2" t="s">
        <v>166</v>
      </c>
      <c r="B14" s="3">
        <v>0</v>
      </c>
      <c r="C14" s="3">
        <v>0</v>
      </c>
      <c r="D14" s="3">
        <v>0</v>
      </c>
      <c r="E14" t="s">
        <v>167</v>
      </c>
      <c r="F14" s="3">
        <v>0</v>
      </c>
      <c r="G14" s="3">
        <v>0</v>
      </c>
      <c r="H14" s="3">
        <v>0</v>
      </c>
      <c r="I14" t="s">
        <v>168</v>
      </c>
      <c r="J14" s="3">
        <v>0</v>
      </c>
      <c r="K14" s="3">
        <v>0</v>
      </c>
      <c r="L14" s="3">
        <v>0</v>
      </c>
    </row>
    <row r="15" spans="1:12" ht="12.75">
      <c r="A15" s="2" t="s">
        <v>169</v>
      </c>
      <c r="B15" s="3">
        <v>51</v>
      </c>
      <c r="C15" s="3">
        <v>38</v>
      </c>
      <c r="D15" s="3">
        <v>14</v>
      </c>
      <c r="E15" t="s">
        <v>170</v>
      </c>
      <c r="F15" s="3">
        <v>162624</v>
      </c>
      <c r="G15" s="3">
        <v>39197</v>
      </c>
      <c r="H15" s="3">
        <v>32341</v>
      </c>
      <c r="I15" t="s">
        <v>168</v>
      </c>
      <c r="J15" s="3">
        <v>3189</v>
      </c>
      <c r="K15" s="3">
        <v>1032</v>
      </c>
      <c r="L15" s="3">
        <v>2310</v>
      </c>
    </row>
    <row r="16" ht="12.75">
      <c r="A16" s="2" t="s">
        <v>171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172</v>
      </c>
    </row>
    <row r="3" spans="1:3" ht="12.75">
      <c r="A3" s="2" t="s">
        <v>174</v>
      </c>
      <c r="C3" t="s">
        <v>175</v>
      </c>
    </row>
    <row r="4" spans="1:3" ht="12.75">
      <c r="A4" s="2" t="s">
        <v>176</v>
      </c>
      <c r="C4" t="s">
        <v>177</v>
      </c>
    </row>
    <row r="5" spans="1:3" ht="12.75">
      <c r="A5" s="2" t="s">
        <v>178</v>
      </c>
      <c r="C5" t="s">
        <v>179</v>
      </c>
    </row>
    <row r="6" spans="1:3" ht="12.75">
      <c r="A6" s="2" t="s">
        <v>180</v>
      </c>
      <c r="C6" t="s">
        <v>181</v>
      </c>
    </row>
    <row r="7" spans="1:3" ht="12.75">
      <c r="A7" s="2" t="s">
        <v>182</v>
      </c>
      <c r="C7" t="s">
        <v>183</v>
      </c>
    </row>
    <row r="8" spans="1:3" ht="12.75">
      <c r="A8" s="2" t="s">
        <v>184</v>
      </c>
      <c r="C8" t="s">
        <v>185</v>
      </c>
    </row>
    <row r="9" spans="1:3" ht="12.75">
      <c r="A9" s="2" t="s">
        <v>186</v>
      </c>
      <c r="C9" t="s">
        <v>187</v>
      </c>
    </row>
    <row r="10" spans="1:3" ht="12.75">
      <c r="A10" s="2" t="s">
        <v>188</v>
      </c>
      <c r="C10" t="s">
        <v>189</v>
      </c>
    </row>
    <row r="11" spans="1:3" ht="12.75">
      <c r="A11" s="2" t="s">
        <v>190</v>
      </c>
      <c r="C11" t="s">
        <v>191</v>
      </c>
    </row>
    <row r="12" spans="1:3" ht="12.75">
      <c r="A12" s="2" t="s">
        <v>192</v>
      </c>
      <c r="C12" t="s">
        <v>193</v>
      </c>
    </row>
    <row r="13" spans="1:3" ht="12.75">
      <c r="A13" s="2" t="s">
        <v>194</v>
      </c>
      <c r="C13" t="s">
        <v>195</v>
      </c>
    </row>
    <row r="14" spans="1:3" ht="12.75">
      <c r="A14" s="2" t="s">
        <v>196</v>
      </c>
      <c r="C14" t="s">
        <v>197</v>
      </c>
    </row>
    <row r="15" spans="1:3" ht="12.75">
      <c r="A15" s="2" t="s">
        <v>198</v>
      </c>
      <c r="C15" t="s">
        <v>199</v>
      </c>
    </row>
    <row r="16" spans="1:3" ht="12.75">
      <c r="A16" s="2" t="s">
        <v>200</v>
      </c>
      <c r="C16" t="s">
        <v>201</v>
      </c>
    </row>
    <row r="19" ht="12.75">
      <c r="A19" s="4" t="s">
        <v>202</v>
      </c>
    </row>
    <row r="20" spans="1:9" ht="12.75">
      <c r="A20" s="2" t="s">
        <v>203</v>
      </c>
      <c r="C20" s="2" t="s">
        <v>204</v>
      </c>
      <c r="E20" s="2" t="s">
        <v>205</v>
      </c>
      <c r="G20" s="2" t="s">
        <v>206</v>
      </c>
      <c r="I20" s="2" t="s">
        <v>207</v>
      </c>
    </row>
    <row r="21" spans="1:9" ht="12.75">
      <c r="A21" t="s">
        <v>208</v>
      </c>
      <c r="C21" t="s">
        <v>209</v>
      </c>
      <c r="E21" t="s">
        <v>210</v>
      </c>
      <c r="G21" t="s">
        <v>181</v>
      </c>
      <c r="I21" t="s">
        <v>211</v>
      </c>
    </row>
    <row r="23" ht="12.75">
      <c r="A23" s="4" t="s">
        <v>212</v>
      </c>
    </row>
    <row r="24" spans="1:9" ht="12.75">
      <c r="A24" s="2" t="s">
        <v>203</v>
      </c>
      <c r="C24" s="2" t="s">
        <v>204</v>
      </c>
      <c r="E24" s="2" t="s">
        <v>205</v>
      </c>
      <c r="G24" s="2" t="s">
        <v>206</v>
      </c>
      <c r="I24" s="2" t="s">
        <v>207</v>
      </c>
    </row>
    <row r="26" spans="1:9" ht="12.75"/>
    <row r="29" ht="12.75">
      <c r="A29" s="4" t="s">
        <v>213</v>
      </c>
    </row>
    <row r="30" ht="12.75">
      <c r="A30" s="2" t="s">
        <v>214</v>
      </c>
    </row>
    <row r="32" ht="12.75">
      <c r="A32" s="2" t="s">
        <v>215</v>
      </c>
    </row>
    <row r="33" spans="1:9" ht="12.75">
      <c r="A33" t="s">
        <v>216</v>
      </c>
      <c r="I33" t="s">
        <v>217</v>
      </c>
    </row>
    <row r="34" spans="1:9" ht="12.75">
      <c r="A34" t="s">
        <v>218</v>
      </c>
      <c r="I34" t="s">
        <v>217</v>
      </c>
    </row>
    <row r="35" spans="1:9" ht="12.75">
      <c r="A35" t="s">
        <v>219</v>
      </c>
      <c r="I35" t="s">
        <v>217</v>
      </c>
    </row>
    <row r="36" spans="1:9" ht="12.75">
      <c r="A36" t="s">
        <v>220</v>
      </c>
      <c r="I36" t="s">
        <v>221</v>
      </c>
    </row>
    <row r="37" ht="12.75">
      <c r="A37" s="2" t="s">
        <v>222</v>
      </c>
    </row>
    <row r="38" spans="1:9" ht="12.75">
      <c r="A38" t="s">
        <v>223</v>
      </c>
      <c r="I38" t="s">
        <v>224</v>
      </c>
    </row>
    <row r="39" spans="1:9" ht="12.75">
      <c r="A39" t="s">
        <v>225</v>
      </c>
      <c r="I39" t="s">
        <v>217</v>
      </c>
    </row>
    <row r="40" spans="1:9" ht="12.75">
      <c r="A40" t="s">
        <v>226</v>
      </c>
      <c r="I40" t="s">
        <v>217</v>
      </c>
    </row>
    <row r="41" spans="1:9" ht="12.75">
      <c r="A41" t="s">
        <v>227</v>
      </c>
      <c r="I41" t="s">
        <v>228</v>
      </c>
    </row>
    <row r="42" spans="1:9" ht="12.75">
      <c r="A42" t="s">
        <v>229</v>
      </c>
      <c r="I42" t="s">
        <v>187</v>
      </c>
    </row>
    <row r="43" spans="1:9" ht="12.75">
      <c r="A43" t="s">
        <v>230</v>
      </c>
      <c r="I43" t="s">
        <v>217</v>
      </c>
    </row>
    <row r="44" spans="1:9" ht="12.75">
      <c r="A44" t="s">
        <v>231</v>
      </c>
      <c r="I44" t="s">
        <v>217</v>
      </c>
    </row>
    <row r="45" spans="1:9" ht="12.75">
      <c r="A45" t="s">
        <v>232</v>
      </c>
      <c r="I45" t="s">
        <v>217</v>
      </c>
    </row>
    <row r="46" spans="1:9" ht="12.75">
      <c r="A46" t="s">
        <v>233</v>
      </c>
      <c r="I46" t="s">
        <v>217</v>
      </c>
    </row>
    <row r="47" spans="1:9" ht="12.75">
      <c r="A47" t="s">
        <v>234</v>
      </c>
      <c r="I47" t="s">
        <v>217</v>
      </c>
    </row>
    <row r="48" spans="1:9" ht="12.75">
      <c r="A48" t="s">
        <v>235</v>
      </c>
      <c r="I48" t="s">
        <v>217</v>
      </c>
    </row>
    <row r="49" spans="1:9" ht="12.75">
      <c r="A49" t="s">
        <v>236</v>
      </c>
      <c r="I49" t="s">
        <v>237</v>
      </c>
    </row>
    <row r="51" spans="1:3" ht="12.75">
      <c r="A51" s="2" t="s">
        <v>238</v>
      </c>
      <c r="C51" t="s">
        <v>239</v>
      </c>
    </row>
    <row r="54" ht="12.75">
      <c r="A54" s="4" t="s">
        <v>240</v>
      </c>
    </row>
    <row r="55" spans="1:5" ht="12.75">
      <c r="A55" s="2" t="s">
        <v>203</v>
      </c>
      <c r="C55" s="2" t="s">
        <v>204</v>
      </c>
      <c r="E55" s="2" t="s">
        <v>241</v>
      </c>
    </row>
    <row r="56" spans="1:5" ht="12.75">
      <c r="A56" t="s">
        <v>242</v>
      </c>
      <c r="C56" t="s">
        <v>243</v>
      </c>
      <c r="E56" t="s">
        <v>244</v>
      </c>
    </row>
    <row r="57" spans="1:5" ht="12.75">
      <c r="A57" t="s">
        <v>245</v>
      </c>
      <c r="C57" t="s">
        <v>246</v>
      </c>
      <c r="E57" t="s">
        <v>247</v>
      </c>
    </row>
    <row r="58" spans="1:5" ht="12.75">
      <c r="A58" t="s">
        <v>248</v>
      </c>
      <c r="C58" t="s">
        <v>249</v>
      </c>
      <c r="E58" t="s">
        <v>250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251</v>
      </c>
    </row>
    <row r="3" spans="1:9" ht="12.75">
      <c r="A3" t="s">
        <v>252</v>
      </c>
      <c r="I3" t="s">
        <v>63</v>
      </c>
    </row>
    <row r="4" spans="1:9" ht="12.75">
      <c r="A4" t="s">
        <v>253</v>
      </c>
      <c r="I4" t="s">
        <v>63</v>
      </c>
    </row>
    <row r="5" spans="1:9" ht="12.75">
      <c r="A5" t="s">
        <v>254</v>
      </c>
      <c r="I5" t="s">
        <v>255</v>
      </c>
    </row>
    <row r="6" spans="1:9" ht="12.75">
      <c r="A6" t="s">
        <v>256</v>
      </c>
      <c r="I6" t="s">
        <v>255</v>
      </c>
    </row>
    <row r="7" spans="1:9" ht="12.75">
      <c r="A7" t="s">
        <v>257</v>
      </c>
      <c r="I7" t="s">
        <v>258</v>
      </c>
    </row>
    <row r="8" spans="1:9" ht="12.75">
      <c r="A8" t="s">
        <v>259</v>
      </c>
      <c r="I8" t="s">
        <v>258</v>
      </c>
    </row>
    <row r="9" spans="1:9" ht="12.75">
      <c r="A9" t="s">
        <v>260</v>
      </c>
      <c r="I9" t="s">
        <v>258</v>
      </c>
    </row>
    <row r="10" spans="1:9" ht="12.75">
      <c r="A10" t="s">
        <v>261</v>
      </c>
      <c r="I10" t="s">
        <v>255</v>
      </c>
    </row>
    <row r="11" spans="1:9" ht="12.75">
      <c r="A11" t="s">
        <v>262</v>
      </c>
      <c r="I11" t="s">
        <v>255</v>
      </c>
    </row>
    <row r="12" spans="1:9" ht="12.75">
      <c r="A12" t="s">
        <v>263</v>
      </c>
      <c r="I12" t="s">
        <v>264</v>
      </c>
    </row>
    <row r="13" spans="1:9" ht="12.75">
      <c r="A13" t="s">
        <v>265</v>
      </c>
      <c r="I13" t="s">
        <v>258</v>
      </c>
    </row>
    <row r="14" spans="1:9" ht="12.75">
      <c r="A14" t="s">
        <v>266</v>
      </c>
      <c r="I14" t="s">
        <v>258</v>
      </c>
    </row>
    <row r="15" spans="1:9" ht="12.75">
      <c r="A15" t="s">
        <v>267</v>
      </c>
      <c r="I15" t="s">
        <v>258</v>
      </c>
    </row>
    <row r="16" spans="1:9" ht="12.75">
      <c r="A16" t="s">
        <v>268</v>
      </c>
      <c r="I16" t="s">
        <v>63</v>
      </c>
    </row>
    <row r="17" spans="2:9" ht="12.75">
      <c r="B17" t="s">
        <v>269</v>
      </c>
      <c r="I17" t="s">
        <v>258</v>
      </c>
    </row>
    <row r="18" spans="2:9" ht="12.75">
      <c r="B18" t="s">
        <v>270</v>
      </c>
      <c r="I18" t="s">
        <v>258</v>
      </c>
    </row>
    <row r="19" spans="1:9" ht="12.75">
      <c r="A19" t="s">
        <v>271</v>
      </c>
      <c r="I19" t="s">
        <v>255</v>
      </c>
    </row>
    <row r="20" spans="1:9" ht="12.75">
      <c r="A20" t="s">
        <v>272</v>
      </c>
      <c r="I20" t="s">
        <v>217</v>
      </c>
    </row>
    <row r="21" spans="1:9" ht="12.75">
      <c r="A21" t="s">
        <v>273</v>
      </c>
      <c r="I21" t="s">
        <v>274</v>
      </c>
    </row>
    <row r="22" spans="1:9" ht="12.75">
      <c r="A22" t="s">
        <v>275</v>
      </c>
      <c r="I22" t="s">
        <v>276</v>
      </c>
    </row>
    <row r="23" spans="1:9" ht="12.75">
      <c r="A23" t="s">
        <v>277</v>
      </c>
      <c r="I23" t="s">
        <v>63</v>
      </c>
    </row>
    <row r="24" spans="2:9" ht="12.75">
      <c r="B24" t="s">
        <v>278</v>
      </c>
      <c r="I24" t="s">
        <v>258</v>
      </c>
    </row>
    <row r="25" spans="2:9" ht="12.75">
      <c r="B25" t="s">
        <v>279</v>
      </c>
      <c r="I25" t="s">
        <v>258</v>
      </c>
    </row>
    <row r="26" spans="1:9" ht="12.75">
      <c r="A26" t="s">
        <v>280</v>
      </c>
      <c r="I26" t="s">
        <v>281</v>
      </c>
    </row>
    <row r="27" spans="1:9" ht="12.75">
      <c r="A27" t="s">
        <v>282</v>
      </c>
      <c r="I27" t="s">
        <v>258</v>
      </c>
    </row>
    <row r="28" spans="1:9" ht="12.75">
      <c r="A28" t="s">
        <v>283</v>
      </c>
      <c r="I28" t="s">
        <v>258</v>
      </c>
    </row>
    <row r="29" spans="1:9" ht="12.75">
      <c r="A29" t="s">
        <v>284</v>
      </c>
      <c r="I29" t="s">
        <v>255</v>
      </c>
    </row>
    <row r="30" spans="1:9" ht="12.75">
      <c r="A30" t="s">
        <v>285</v>
      </c>
      <c r="I30" t="s">
        <v>255</v>
      </c>
    </row>
    <row r="31" spans="1:9" ht="12.75">
      <c r="A31" t="s">
        <v>286</v>
      </c>
      <c r="I31" t="s">
        <v>287</v>
      </c>
    </row>
    <row r="32" spans="1:9" ht="12.75">
      <c r="A32" t="s">
        <v>288</v>
      </c>
      <c r="I32" t="s">
        <v>63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39</v>
      </c>
    </row>
    <row r="4" spans="1:3" ht="12.75">
      <c r="A4" s="2" t="s">
        <v>289</v>
      </c>
      <c r="C4" t="s">
        <v>290</v>
      </c>
    </row>
    <row r="5" ht="12.75">
      <c r="A5" s="2" t="s">
        <v>291</v>
      </c>
    </row>
    <row r="6" spans="1:9" ht="12.75">
      <c r="A6" t="s">
        <v>292</v>
      </c>
      <c r="I6" t="s">
        <v>258</v>
      </c>
    </row>
    <row r="7" spans="1:9" ht="12.75">
      <c r="A7" t="s">
        <v>293</v>
      </c>
      <c r="I7" t="s">
        <v>258</v>
      </c>
    </row>
    <row r="8" spans="1:9" ht="12.75">
      <c r="A8" t="s">
        <v>294</v>
      </c>
      <c r="I8" t="s">
        <v>258</v>
      </c>
    </row>
    <row r="9" spans="1:9" ht="12.75">
      <c r="A9" t="s">
        <v>295</v>
      </c>
      <c r="I9" t="s">
        <v>258</v>
      </c>
    </row>
    <row r="10" spans="1:9" ht="12.75">
      <c r="A10" t="s">
        <v>296</v>
      </c>
      <c r="I10" t="s">
        <v>258</v>
      </c>
    </row>
    <row r="11" spans="1:9" ht="12.75">
      <c r="A11" t="s">
        <v>297</v>
      </c>
      <c r="I11" t="s">
        <v>258</v>
      </c>
    </row>
    <row r="12" ht="12.75">
      <c r="A12" s="2" t="s">
        <v>298</v>
      </c>
    </row>
    <row r="13" spans="1:9" ht="12.75">
      <c r="A13" t="s">
        <v>299</v>
      </c>
      <c r="I13" t="s">
        <v>258</v>
      </c>
    </row>
    <row r="14" spans="1:9" ht="12.75">
      <c r="A14" t="s">
        <v>300</v>
      </c>
      <c r="I14" t="s">
        <v>258</v>
      </c>
    </row>
    <row r="15" spans="1:9" ht="12.75">
      <c r="A15" t="s">
        <v>301</v>
      </c>
      <c r="I15" t="s">
        <v>258</v>
      </c>
    </row>
    <row r="16" spans="1:9" ht="12.75">
      <c r="A16" t="s">
        <v>302</v>
      </c>
      <c r="I16" t="s">
        <v>258</v>
      </c>
    </row>
    <row r="17" spans="1:9" ht="12.75">
      <c r="A17" t="s">
        <v>303</v>
      </c>
      <c r="I17" t="s">
        <v>258</v>
      </c>
    </row>
    <row r="18" spans="1:9" ht="12.75">
      <c r="A18" t="s">
        <v>304</v>
      </c>
      <c r="I18" t="s">
        <v>258</v>
      </c>
    </row>
    <row r="19" ht="12.75">
      <c r="A19" s="2" t="s">
        <v>305</v>
      </c>
    </row>
    <row r="20" spans="1:9" ht="12.75">
      <c r="A20" t="s">
        <v>306</v>
      </c>
      <c r="I20" t="s">
        <v>258</v>
      </c>
    </row>
    <row r="21" spans="1:9" ht="12.75">
      <c r="A21" t="s">
        <v>307</v>
      </c>
      <c r="I21" t="s">
        <v>258</v>
      </c>
    </row>
    <row r="22" spans="1:9" ht="12.75">
      <c r="A22" t="s">
        <v>308</v>
      </c>
      <c r="I22" t="s">
        <v>258</v>
      </c>
    </row>
    <row r="23" spans="1:9" ht="12.75">
      <c r="A23" t="s">
        <v>309</v>
      </c>
      <c r="I23" t="s">
        <v>258</v>
      </c>
    </row>
    <row r="24" spans="1:9" ht="12.75">
      <c r="A24" t="s">
        <v>310</v>
      </c>
      <c r="I24" t="s">
        <v>258</v>
      </c>
    </row>
    <row r="25" spans="1:9" ht="12.75">
      <c r="A25" t="s">
        <v>311</v>
      </c>
      <c r="I25" t="s">
        <v>258</v>
      </c>
    </row>
    <row r="26" spans="1:9" ht="12.75">
      <c r="A26" t="s">
        <v>312</v>
      </c>
      <c r="I26" t="s">
        <v>258</v>
      </c>
    </row>
    <row r="27" spans="1:9" ht="12.75">
      <c r="A27" t="s">
        <v>313</v>
      </c>
      <c r="I27" t="s">
        <v>258</v>
      </c>
    </row>
    <row r="28" spans="1:9" ht="12.75">
      <c r="A28" t="s">
        <v>314</v>
      </c>
      <c r="I28" t="s">
        <v>258</v>
      </c>
    </row>
    <row r="29" spans="1:9" ht="12.75">
      <c r="A29" t="s">
        <v>315</v>
      </c>
      <c r="I29" t="s">
        <v>258</v>
      </c>
    </row>
    <row r="30" spans="1:9" ht="12.75">
      <c r="A30" t="s">
        <v>316</v>
      </c>
      <c r="I30" t="s">
        <v>258</v>
      </c>
    </row>
    <row r="31" ht="12.75">
      <c r="A31" s="2" t="s">
        <v>317</v>
      </c>
    </row>
    <row r="32" spans="1:9" ht="12.75">
      <c r="A32" t="s">
        <v>318</v>
      </c>
      <c r="I32" t="s">
        <v>258</v>
      </c>
    </row>
    <row r="33" spans="1:9" ht="12.75">
      <c r="A33" t="s">
        <v>319</v>
      </c>
      <c r="I33" t="s">
        <v>258</v>
      </c>
    </row>
    <row r="34" spans="1:9" ht="12.75">
      <c r="A34" t="s">
        <v>320</v>
      </c>
      <c r="I34" t="s">
        <v>258</v>
      </c>
    </row>
    <row r="35" spans="1:9" ht="12.75">
      <c r="A35" t="s">
        <v>321</v>
      </c>
      <c r="I35" t="s">
        <v>258</v>
      </c>
    </row>
    <row r="36" spans="1:9" ht="12.75">
      <c r="A36" t="s">
        <v>322</v>
      </c>
      <c r="I36" t="s">
        <v>258</v>
      </c>
    </row>
    <row r="37" spans="1:9" ht="12.75">
      <c r="A37" t="s">
        <v>323</v>
      </c>
      <c r="I37" t="s">
        <v>258</v>
      </c>
    </row>
    <row r="38" spans="1:9" ht="12.75">
      <c r="A38" t="s">
        <v>324</v>
      </c>
      <c r="I38" t="s">
        <v>258</v>
      </c>
    </row>
    <row r="39" ht="12.75">
      <c r="A39" s="2" t="s">
        <v>325</v>
      </c>
    </row>
    <row r="40" spans="1:9" ht="12.75">
      <c r="A40" t="s">
        <v>326</v>
      </c>
      <c r="I40" t="s">
        <v>258</v>
      </c>
    </row>
    <row r="41" spans="1:9" ht="12.75">
      <c r="A41" t="s">
        <v>327</v>
      </c>
      <c r="I41" t="s">
        <v>258</v>
      </c>
    </row>
    <row r="42" spans="1:9" ht="12.75">
      <c r="A42" t="s">
        <v>328</v>
      </c>
      <c r="I42" t="s">
        <v>258</v>
      </c>
    </row>
    <row r="43" spans="1:9" ht="12.75">
      <c r="A43" t="s">
        <v>329</v>
      </c>
      <c r="I43" t="s">
        <v>258</v>
      </c>
    </row>
    <row r="44" ht="12.75">
      <c r="A44" s="2" t="s">
        <v>330</v>
      </c>
    </row>
    <row r="45" spans="1:9" ht="12.75">
      <c r="A45" t="s">
        <v>331</v>
      </c>
      <c r="I45" t="s">
        <v>258</v>
      </c>
    </row>
    <row r="46" spans="1:9" ht="12.75">
      <c r="A46" t="s">
        <v>332</v>
      </c>
      <c r="I46" t="s">
        <v>258</v>
      </c>
    </row>
    <row r="49" spans="1:3" ht="12.75">
      <c r="A49" s="2" t="s">
        <v>289</v>
      </c>
      <c r="C49" t="s">
        <v>333</v>
      </c>
    </row>
    <row r="50" ht="12.75">
      <c r="A50" s="2" t="s">
        <v>291</v>
      </c>
    </row>
    <row r="51" spans="1:9" ht="12.75">
      <c r="A51" t="s">
        <v>292</v>
      </c>
      <c r="I51" t="s">
        <v>255</v>
      </c>
    </row>
    <row r="52" spans="1:9" ht="12.75">
      <c r="A52" t="s">
        <v>293</v>
      </c>
      <c r="I52" t="s">
        <v>255</v>
      </c>
    </row>
    <row r="53" spans="1:9" ht="12.75">
      <c r="A53" t="s">
        <v>294</v>
      </c>
      <c r="I53" t="s">
        <v>334</v>
      </c>
    </row>
    <row r="54" spans="1:9" ht="12.75">
      <c r="A54" t="s">
        <v>295</v>
      </c>
      <c r="I54" t="s">
        <v>258</v>
      </c>
    </row>
    <row r="55" spans="1:9" ht="12.75">
      <c r="A55" t="s">
        <v>296</v>
      </c>
      <c r="I55" t="s">
        <v>258</v>
      </c>
    </row>
    <row r="56" spans="1:9" ht="12.75">
      <c r="A56" t="s">
        <v>297</v>
      </c>
      <c r="I56" t="s">
        <v>217</v>
      </c>
    </row>
    <row r="57" ht="12.75">
      <c r="A57" s="2" t="s">
        <v>298</v>
      </c>
    </row>
    <row r="58" spans="1:9" ht="12.75">
      <c r="A58" t="s">
        <v>335</v>
      </c>
      <c r="I58" t="s">
        <v>336</v>
      </c>
    </row>
    <row r="59" spans="1:9" ht="12.75">
      <c r="A59" t="s">
        <v>337</v>
      </c>
      <c r="I59" t="s">
        <v>258</v>
      </c>
    </row>
    <row r="60" spans="1:9" ht="12.75">
      <c r="A60" t="s">
        <v>338</v>
      </c>
      <c r="I60" t="s">
        <v>339</v>
      </c>
    </row>
    <row r="61" spans="1:9" ht="12.75">
      <c r="A61" t="s">
        <v>340</v>
      </c>
      <c r="I61" t="s">
        <v>341</v>
      </c>
    </row>
    <row r="62" spans="1:9" ht="12.75">
      <c r="A62" t="s">
        <v>302</v>
      </c>
      <c r="I62" t="s">
        <v>258</v>
      </c>
    </row>
    <row r="63" spans="1:9" ht="12.75">
      <c r="A63" t="s">
        <v>303</v>
      </c>
      <c r="I63" t="s">
        <v>258</v>
      </c>
    </row>
    <row r="64" spans="1:9" ht="12.75">
      <c r="A64" t="s">
        <v>304</v>
      </c>
      <c r="I64" t="s">
        <v>258</v>
      </c>
    </row>
    <row r="65" ht="12.75">
      <c r="A65" s="2" t="s">
        <v>342</v>
      </c>
    </row>
    <row r="66" spans="1:9" ht="12.75">
      <c r="A66" t="s">
        <v>343</v>
      </c>
      <c r="I66" t="s">
        <v>258</v>
      </c>
    </row>
    <row r="67" spans="1:9" ht="12.75">
      <c r="A67" t="s">
        <v>344</v>
      </c>
      <c r="I67" t="s">
        <v>63</v>
      </c>
    </row>
    <row r="68" spans="1:9" ht="12.75">
      <c r="A68" t="s">
        <v>345</v>
      </c>
      <c r="I68" t="s">
        <v>63</v>
      </c>
    </row>
    <row r="69" ht="12.75">
      <c r="A69" s="2" t="s">
        <v>305</v>
      </c>
    </row>
    <row r="70" spans="1:9" ht="12.75">
      <c r="A70" t="s">
        <v>346</v>
      </c>
      <c r="I70" t="s">
        <v>347</v>
      </c>
    </row>
    <row r="71" spans="1:9" ht="12.75">
      <c r="A71" t="s">
        <v>348</v>
      </c>
      <c r="I71" t="s">
        <v>187</v>
      </c>
    </row>
    <row r="72" spans="1:9" ht="12.75">
      <c r="A72" t="s">
        <v>349</v>
      </c>
      <c r="I72" t="s">
        <v>187</v>
      </c>
    </row>
    <row r="73" spans="1:9" ht="12.75">
      <c r="A73" t="s">
        <v>350</v>
      </c>
      <c r="I73" t="s">
        <v>281</v>
      </c>
    </row>
    <row r="74" spans="1:9" ht="12.75">
      <c r="A74" t="s">
        <v>312</v>
      </c>
      <c r="I74" t="s">
        <v>351</v>
      </c>
    </row>
    <row r="75" spans="1:9" ht="12.75">
      <c r="A75" t="s">
        <v>313</v>
      </c>
      <c r="I75" t="s">
        <v>352</v>
      </c>
    </row>
    <row r="76" spans="1:9" ht="12.75">
      <c r="A76" t="s">
        <v>314</v>
      </c>
      <c r="I76" t="s">
        <v>353</v>
      </c>
    </row>
    <row r="77" spans="1:9" ht="12.75">
      <c r="A77" t="s">
        <v>354</v>
      </c>
      <c r="I77" t="s">
        <v>355</v>
      </c>
    </row>
    <row r="78" ht="12.75">
      <c r="A78" s="2" t="s">
        <v>356</v>
      </c>
    </row>
    <row r="79" spans="1:9" ht="12.75">
      <c r="A79" t="s">
        <v>357</v>
      </c>
      <c r="I79" t="s">
        <v>258</v>
      </c>
    </row>
    <row r="80" spans="1:9" ht="12.75">
      <c r="A80" t="s">
        <v>358</v>
      </c>
      <c r="I80" t="s">
        <v>258</v>
      </c>
    </row>
    <row r="81" spans="1:9" ht="12.75">
      <c r="A81" t="s">
        <v>359</v>
      </c>
      <c r="I81" t="s">
        <v>258</v>
      </c>
    </row>
    <row r="82" spans="1:9" ht="12.75">
      <c r="A82" t="s">
        <v>360</v>
      </c>
      <c r="I82" t="s">
        <v>258</v>
      </c>
    </row>
    <row r="83" spans="1:9" ht="12.75">
      <c r="A83" t="s">
        <v>361</v>
      </c>
      <c r="I83" t="s">
        <v>258</v>
      </c>
    </row>
    <row r="84" spans="1:9" ht="12.75">
      <c r="A84" t="s">
        <v>362</v>
      </c>
      <c r="I84" t="s">
        <v>258</v>
      </c>
    </row>
    <row r="85" ht="12.75">
      <c r="A85" s="2" t="s">
        <v>317</v>
      </c>
    </row>
    <row r="86" spans="1:9" ht="12.75">
      <c r="A86" t="s">
        <v>363</v>
      </c>
      <c r="I86" t="s">
        <v>258</v>
      </c>
    </row>
    <row r="87" spans="1:9" ht="12.75">
      <c r="A87" t="s">
        <v>364</v>
      </c>
      <c r="I87" t="s">
        <v>258</v>
      </c>
    </row>
    <row r="88" spans="1:9" ht="12.75">
      <c r="A88" t="s">
        <v>365</v>
      </c>
      <c r="I88" t="s">
        <v>258</v>
      </c>
    </row>
    <row r="89" spans="1:9" ht="12.75">
      <c r="A89" t="s">
        <v>366</v>
      </c>
      <c r="I89" t="s">
        <v>258</v>
      </c>
    </row>
    <row r="90" spans="1:9" ht="12.75">
      <c r="A90" t="s">
        <v>367</v>
      </c>
      <c r="I90" t="s">
        <v>258</v>
      </c>
    </row>
    <row r="91" spans="1:9" ht="12.75">
      <c r="A91" t="s">
        <v>368</v>
      </c>
      <c r="I91" t="s">
        <v>258</v>
      </c>
    </row>
    <row r="92" spans="1:9" ht="12.75">
      <c r="A92" t="s">
        <v>369</v>
      </c>
      <c r="I92" t="s">
        <v>258</v>
      </c>
    </row>
    <row r="93" ht="12.75">
      <c r="A93" s="2" t="s">
        <v>325</v>
      </c>
    </row>
    <row r="94" spans="1:9" ht="12.75">
      <c r="A94" t="s">
        <v>370</v>
      </c>
      <c r="I94" t="s">
        <v>255</v>
      </c>
    </row>
    <row r="95" spans="1:9" ht="12.75">
      <c r="A95" t="s">
        <v>329</v>
      </c>
      <c r="I95" t="s">
        <v>258</v>
      </c>
    </row>
    <row r="96" spans="1:9" ht="12.75">
      <c r="A96" t="s">
        <v>371</v>
      </c>
      <c r="I96" t="s">
        <v>258</v>
      </c>
    </row>
    <row r="97" ht="12.75">
      <c r="A97" s="2" t="s">
        <v>330</v>
      </c>
    </row>
    <row r="98" spans="1:9" ht="12.75">
      <c r="A98" t="s">
        <v>331</v>
      </c>
      <c r="I98" t="s">
        <v>258</v>
      </c>
    </row>
    <row r="99" spans="1:9" ht="12.75">
      <c r="A99" t="s">
        <v>332</v>
      </c>
      <c r="I99" t="s">
        <v>258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